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Marcu\Project Mercury (Entreprenur)\Website\SelskabsInfo\"/>
    </mc:Choice>
  </mc:AlternateContent>
  <xr:revisionPtr revIDLastSave="0" documentId="13_ncr:1_{D5EDC6BD-2430-4B96-9FBF-62690ECB33FC}" xr6:coauthVersionLast="47" xr6:coauthVersionMax="47" xr10:uidLastSave="{00000000-0000-0000-0000-000000000000}"/>
  <bookViews>
    <workbookView xWindow="25080" yWindow="-600" windowWidth="29040" windowHeight="15720" xr2:uid="{00000000-000D-0000-FFFF-FFFF00000000}"/>
  </bookViews>
  <sheets>
    <sheet name="Kapitalforhøjelse - Serie B" sheetId="20" r:id="rId1"/>
    <sheet name="Selskabsinfo - Kursberegner" sheetId="12" r:id="rId2"/>
    <sheet name="8-)" sheetId="21" state="hidden" r:id="rId3"/>
    <sheet name="B-)" sheetId="22" state="veryHidden" r:id="rId4"/>
  </sheets>
  <definedNames>
    <definedName name="_xlnm._FilterDatabase" localSheetId="0" hidden="1">'Kapitalforhøjelse - Serie B'!$A$7:$J$18</definedName>
    <definedName name="Cap_Table">"Marcus Alexander Svendsen"</definedName>
    <definedName name="SUM">"Selskabsinfo - Marcus Alexander Svendsen"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2" l="1"/>
  <c r="C41" i="12"/>
  <c r="D19" i="20"/>
  <c r="E19" i="20"/>
  <c r="C30" i="12" s="1"/>
  <c r="F19" i="20"/>
  <c r="G10" i="20" s="1"/>
  <c r="B24" i="12" l="1"/>
  <c r="G13" i="20"/>
  <c r="P3" i="20"/>
  <c r="G11" i="20" l="1"/>
  <c r="G17" i="20"/>
  <c r="G15" i="20"/>
  <c r="G18" i="20"/>
  <c r="G16" i="20"/>
  <c r="G8" i="20"/>
  <c r="G14" i="20"/>
  <c r="G12" i="20"/>
  <c r="G9" i="20"/>
  <c r="P4" i="20"/>
  <c r="P5" i="20" l="1"/>
  <c r="P6" i="20" s="1"/>
  <c r="P7" i="20" s="1"/>
  <c r="G19" i="20"/>
  <c r="H8" i="20" l="1"/>
  <c r="I8" i="20" s="1"/>
  <c r="H16" i="20"/>
  <c r="I16" i="20" s="1"/>
  <c r="M16" i="20" s="1"/>
  <c r="H15" i="20"/>
  <c r="I15" i="20" s="1"/>
  <c r="M15" i="20" s="1"/>
  <c r="H9" i="20"/>
  <c r="I9" i="20" s="1"/>
  <c r="H13" i="20"/>
  <c r="I13" i="20" s="1"/>
  <c r="M13" i="20" s="1"/>
  <c r="H10" i="20"/>
  <c r="I10" i="20" s="1"/>
  <c r="H12" i="20"/>
  <c r="I12" i="20" s="1"/>
  <c r="M12" i="20" s="1"/>
  <c r="H14" i="20"/>
  <c r="I14" i="20" s="1"/>
  <c r="M14" i="20" s="1"/>
  <c r="H11" i="20"/>
  <c r="I11" i="20" s="1"/>
  <c r="M11" i="20" s="1"/>
  <c r="H17" i="20"/>
  <c r="I17" i="20" s="1"/>
  <c r="M17" i="20" s="1"/>
  <c r="H18" i="20"/>
  <c r="I18" i="20" s="1"/>
  <c r="M18" i="20" s="1"/>
  <c r="I19" i="20" l="1"/>
  <c r="J9" i="20" s="1"/>
  <c r="M9" i="20"/>
  <c r="K9" i="20"/>
  <c r="K8" i="20"/>
  <c r="M8" i="20"/>
  <c r="K17" i="20"/>
  <c r="K16" i="20"/>
  <c r="K14" i="20"/>
  <c r="H19" i="20"/>
  <c r="K15" i="20"/>
  <c r="K13" i="20"/>
  <c r="K12" i="20"/>
  <c r="K11" i="20"/>
  <c r="K18" i="20"/>
  <c r="M10" i="20"/>
  <c r="K10" i="20"/>
  <c r="M19" i="20" l="1"/>
  <c r="J8" i="20"/>
  <c r="L9" i="20"/>
  <c r="J14" i="20"/>
  <c r="L14" i="20" s="1"/>
  <c r="J17" i="20"/>
  <c r="L17" i="20" s="1"/>
  <c r="J12" i="20"/>
  <c r="L12" i="20" s="1"/>
  <c r="J13" i="20"/>
  <c r="L13" i="20" s="1"/>
  <c r="J18" i="20"/>
  <c r="L18" i="20" s="1"/>
  <c r="J11" i="20"/>
  <c r="L11" i="20" s="1"/>
  <c r="J15" i="20"/>
  <c r="L15" i="20" s="1"/>
  <c r="J16" i="20"/>
  <c r="L16" i="20" s="1"/>
  <c r="J10" i="20"/>
  <c r="L10" i="20" s="1"/>
  <c r="N8" i="20" l="1"/>
  <c r="N9" i="20"/>
  <c r="N11" i="20"/>
  <c r="N16" i="20"/>
  <c r="N13" i="20"/>
  <c r="N14" i="20"/>
  <c r="N17" i="20"/>
  <c r="N12" i="20"/>
  <c r="N15" i="20"/>
  <c r="N18" i="20"/>
  <c r="J19" i="20"/>
  <c r="N10" i="20"/>
  <c r="L8" i="20"/>
  <c r="N19" i="20" l="1"/>
  <c r="B21" i="12" l="1"/>
  <c r="C15" i="12"/>
  <c r="C31" i="12"/>
  <c r="C24" i="12" s="1"/>
  <c r="D24" i="12" l="1"/>
  <c r="D25" i="12" l="1"/>
  <c r="B15" i="12"/>
  <c r="D15" i="12" s="1"/>
  <c r="D16" i="12" s="1"/>
  <c r="E24" i="12"/>
  <c r="E25" i="12" s="1"/>
  <c r="E35" i="12" l="1"/>
  <c r="D36" i="12"/>
  <c r="D39" i="12"/>
  <c r="E39" i="12"/>
  <c r="D40" i="12"/>
  <c r="E40" i="12"/>
  <c r="C21" i="12"/>
  <c r="D21" i="12" s="1"/>
  <c r="F40" i="12" l="1"/>
  <c r="F39" i="12"/>
  <c r="C10" i="12"/>
  <c r="E36" i="12" l="1"/>
  <c r="D38" i="12"/>
  <c r="E37" i="12"/>
  <c r="E38" i="12"/>
  <c r="D37" i="12"/>
  <c r="D35" i="12"/>
  <c r="B10" i="12"/>
  <c r="D10" i="12" s="1"/>
  <c r="E34" i="12"/>
  <c r="F34" i="12" s="1"/>
  <c r="D41" i="12" l="1"/>
  <c r="E41" i="12"/>
  <c r="D26" i="12" s="1"/>
  <c r="F38" i="12"/>
  <c r="F36" i="12"/>
  <c r="F37" i="12"/>
  <c r="F35" i="12"/>
  <c r="F41" i="12" l="1"/>
  <c r="E26" i="12"/>
</calcChain>
</file>

<file path=xl/sharedStrings.xml><?xml version="1.0" encoding="utf-8"?>
<sst xmlns="http://schemas.openxmlformats.org/spreadsheetml/2006/main" count="108" uniqueCount="74">
  <si>
    <t>DKK</t>
  </si>
  <si>
    <t>NEW SHARES</t>
  </si>
  <si>
    <t>Pre-Closing</t>
  </si>
  <si>
    <t>Post-Closing</t>
  </si>
  <si>
    <t xml:space="preserve"> </t>
  </si>
  <si>
    <t>Shareholder</t>
  </si>
  <si>
    <t>Shares</t>
  </si>
  <si>
    <t>Round</t>
  </si>
  <si>
    <t>Change</t>
  </si>
  <si>
    <t>Beneficiary</t>
  </si>
  <si>
    <t>Investment</t>
  </si>
  <si>
    <t>Pre-Money Valuation</t>
  </si>
  <si>
    <t>Post-Money Valuation</t>
  </si>
  <si>
    <t>Price pr Share</t>
  </si>
  <si>
    <t>Ownership Post-Money</t>
  </si>
  <si>
    <t>Fully Diluted</t>
  </si>
  <si>
    <t>To be subscribed for</t>
  </si>
  <si>
    <t>SHARES &amp; %</t>
  </si>
  <si>
    <t>Warrants</t>
  </si>
  <si>
    <t>Round (DKK)</t>
  </si>
  <si>
    <t>KENDSKAB TIL NOMINEL ÆNDRING OG KURS</t>
  </si>
  <si>
    <t>Nominel ændring</t>
  </si>
  <si>
    <t>Kurs</t>
  </si>
  <si>
    <t>Tegningsbeløb</t>
  </si>
  <si>
    <t xml:space="preserve">Tegningsbeløb: Det beløb der betales for anparterne/aktierne </t>
  </si>
  <si>
    <t>KENDSKAB TIL NOMINEL ÆNDRING OG TEGNINGSBELØB</t>
  </si>
  <si>
    <t>Kurs: Pris for en aktie udtrykt i procent af aktiens pålydende/nominelle værdi</t>
  </si>
  <si>
    <t>(price pr share)</t>
  </si>
  <si>
    <t>KENDSKAB TIL TEGNINGSBELØB OG KURS</t>
  </si>
  <si>
    <t>Nominel ændring: den antal anparter/aktier der kommer mere ved kapitalforhøjelse</t>
  </si>
  <si>
    <t xml:space="preserve">Antal anparter før tegning </t>
  </si>
  <si>
    <t>Ønsket % sats efter tegning</t>
  </si>
  <si>
    <t>Antal anparter, der skal tegnes for at opnå den ønskede %</t>
  </si>
  <si>
    <t xml:space="preserve">Antal andele i alt efter kapitalforhøjelse </t>
  </si>
  <si>
    <t>Afrundet til total tegning</t>
  </si>
  <si>
    <t>Afrundet til enkel tegning</t>
  </si>
  <si>
    <t>Valuation</t>
  </si>
  <si>
    <t>Pre-money valuation</t>
  </si>
  <si>
    <t>Kapitalforhøjelse</t>
  </si>
  <si>
    <t>Post-money valuation</t>
  </si>
  <si>
    <t>Investor</t>
  </si>
  <si>
    <t>Anparter til total tegning</t>
  </si>
  <si>
    <t>Anparter til enkel tegning</t>
  </si>
  <si>
    <t>Penge tilbage</t>
  </si>
  <si>
    <t>Total</t>
  </si>
  <si>
    <t>N/A</t>
  </si>
  <si>
    <t> </t>
  </si>
  <si>
    <t>DK</t>
  </si>
  <si>
    <t>US</t>
  </si>
  <si>
    <t>Anders Jensen</t>
  </si>
  <si>
    <t>Nordic Angels ApS</t>
  </si>
  <si>
    <t>William Larsen</t>
  </si>
  <si>
    <t>Growth Ventures ApS</t>
  </si>
  <si>
    <t/>
  </si>
  <si>
    <t>Round info - Serie B (2024)</t>
  </si>
  <si>
    <t>Nordic Scale A/S</t>
  </si>
  <si>
    <t>Startup Fonden</t>
  </si>
  <si>
    <t>Thomas Jensen</t>
  </si>
  <si>
    <t>Flemming Nielsen</t>
  </si>
  <si>
    <t>Brian Briansen</t>
  </si>
  <si>
    <t>InvestoCorp ApS</t>
  </si>
  <si>
    <t>Johnny Holding ApS</t>
  </si>
  <si>
    <t>Johnny King Svendsen</t>
  </si>
  <si>
    <t>Startup Scaler ApS</t>
  </si>
  <si>
    <t>FeedSeeder A/S</t>
  </si>
  <si>
    <t>Lars Didriksen</t>
  </si>
  <si>
    <t>Niels Lennart Briansen</t>
  </si>
  <si>
    <t>Peter Morten Fransen</t>
  </si>
  <si>
    <t>James Fond Charles</t>
  </si>
  <si>
    <t xml:space="preserve">Total </t>
  </si>
  <si>
    <t>Dette eksempel på et CapTable er udarbejdet af Marcus Alexander Svendsen.</t>
  </si>
  <si>
    <t xml:space="preserve">Har du spørgsmål eller udfordringer kan jeg fanges på ms@corporateconsulting.dk </t>
  </si>
  <si>
    <t>Eller via LinkdIn: https://www.linkedin.com/in/marcus-alexander-svendsen-624618b9/</t>
  </si>
  <si>
    <t>Tegning (DKK)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</si>
</sst>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#,##0.0000"/>
    <numFmt numFmtId="166" formatCode="_-* #,##0.00\ [$kr.-406]_-;\-* #,##0.00\ [$kr.-406]_-;_-* &quot;-&quot;??\ [$kr.-406]_-;_-@"/>
    <numFmt numFmtId="167" formatCode="_-* #,##0\ [$kr.-406]_-;\-* #,##0\ [$kr.-406]_-;_-* &quot;-&quot;??\ [$kr.-406]_-;_-@"/>
    <numFmt numFmtId="168" formatCode="_(* #,##0.00_);_(* \(#,##0.00\);_(* &quot;-&quot;??_);_(@_)"/>
    <numFmt numFmtId="169" formatCode="_(* #,##0_);_(* \(#,##0\);_(* &quot;-&quot;??_);_(@_)"/>
    <numFmt numFmtId="172" formatCode="_-* #,##0.000_-;\-* #,##0.000_-;_-* &quot;-&quot;??_-;_-@_-"/>
    <numFmt numFmtId="173" formatCode="_-* #,##0.000\ [$kr.-406]_-;\-* #,##0.000\ [$kr.-406]_-;_-* &quot;-&quot;??\ [$kr.-406]_-;_-@"/>
    <numFmt numFmtId="174" formatCode="#,##0.000"/>
  </numFmts>
  <fonts count="24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i/>
      <sz val="10"/>
      <color theme="1" tint="0.34998626667073579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9.5"/>
      <color rgb="FF000000"/>
      <name val="Arial"/>
      <family val="2"/>
      <scheme val="minor"/>
    </font>
    <font>
      <sz val="12"/>
      <color rgb="FF222222"/>
      <name val="Arial"/>
      <family val="2"/>
      <scheme val="minor"/>
    </font>
    <font>
      <i/>
      <sz val="10"/>
      <color rgb="FF000000"/>
      <name val="Arial"/>
      <family val="2"/>
      <scheme val="minor"/>
    </font>
    <font>
      <sz val="10"/>
      <color theme="2"/>
      <name val="Calibri"/>
      <family val="2"/>
    </font>
    <font>
      <b/>
      <sz val="10"/>
      <color theme="2"/>
      <name val="Calibri"/>
      <family val="2"/>
    </font>
    <font>
      <b/>
      <sz val="10"/>
      <color rgb="FFA5A5A5"/>
      <name val="Arial"/>
      <family val="2"/>
    </font>
    <font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2D"/>
        <bgColor indexed="64"/>
      </patternFill>
    </fill>
    <fill>
      <patternFill patternType="solid">
        <fgColor rgb="FF224D65"/>
        <bgColor indexed="64"/>
      </patternFill>
    </fill>
    <fill>
      <patternFill patternType="solid">
        <fgColor rgb="FF224D65"/>
        <bgColor theme="1"/>
      </patternFill>
    </fill>
    <fill>
      <patternFill patternType="solid">
        <fgColor theme="0"/>
        <bgColor rgb="FFA5A5A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/>
      <right style="double">
        <color theme="0"/>
      </right>
      <top/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 style="double">
        <color theme="1"/>
      </right>
      <top/>
      <bottom style="double">
        <color theme="0"/>
      </bottom>
      <diagonal/>
    </border>
    <border>
      <left/>
      <right style="double">
        <color theme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1"/>
    <xf numFmtId="43" fontId="3" fillId="0" borderId="1" applyFont="0" applyFill="0" applyBorder="0" applyAlignment="0" applyProtection="0"/>
    <xf numFmtId="0" fontId="1" fillId="0" borderId="1"/>
    <xf numFmtId="43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" fillId="0" borderId="1"/>
    <xf numFmtId="43" fontId="1" fillId="0" borderId="1" applyFont="0" applyFill="0" applyBorder="0" applyAlignment="0" applyProtection="0"/>
  </cellStyleXfs>
  <cellXfs count="105">
    <xf numFmtId="0" fontId="0" fillId="0" borderId="0" xfId="0"/>
    <xf numFmtId="0" fontId="5" fillId="0" borderId="0" xfId="0" applyFont="1"/>
    <xf numFmtId="0" fontId="7" fillId="0" borderId="0" xfId="0" applyFont="1"/>
    <xf numFmtId="164" fontId="8" fillId="0" borderId="0" xfId="1" applyNumberFormat="1" applyFont="1"/>
    <xf numFmtId="10" fontId="8" fillId="0" borderId="0" xfId="0" applyNumberFormat="1" applyFont="1"/>
    <xf numFmtId="10" fontId="8" fillId="0" borderId="11" xfId="0" applyNumberFormat="1" applyFont="1" applyBorder="1"/>
    <xf numFmtId="164" fontId="9" fillId="0" borderId="1" xfId="1" applyNumberFormat="1" applyFont="1" applyBorder="1"/>
    <xf numFmtId="10" fontId="9" fillId="0" borderId="11" xfId="2" applyNumberFormat="1" applyFont="1" applyBorder="1"/>
    <xf numFmtId="0" fontId="3" fillId="0" borderId="1" xfId="3"/>
    <xf numFmtId="0" fontId="11" fillId="2" borderId="15" xfId="3" applyFont="1" applyFill="1" applyBorder="1"/>
    <xf numFmtId="0" fontId="10" fillId="0" borderId="1" xfId="3" applyFont="1"/>
    <xf numFmtId="165" fontId="11" fillId="0" borderId="1" xfId="3" applyNumberFormat="1" applyFont="1"/>
    <xf numFmtId="165" fontId="11" fillId="2" borderId="15" xfId="3" applyNumberFormat="1" applyFont="1" applyFill="1" applyBorder="1"/>
    <xf numFmtId="0" fontId="14" fillId="0" borderId="1" xfId="3" applyFont="1"/>
    <xf numFmtId="165" fontId="10" fillId="0" borderId="1" xfId="3" applyNumberFormat="1" applyFont="1" applyAlignment="1">
      <alignment horizontal="right"/>
    </xf>
    <xf numFmtId="165" fontId="11" fillId="2" borderId="1" xfId="3" applyNumberFormat="1" applyFont="1" applyFill="1"/>
    <xf numFmtId="0" fontId="10" fillId="2" borderId="1" xfId="3" applyFont="1" applyFill="1"/>
    <xf numFmtId="168" fontId="15" fillId="3" borderId="1" xfId="3" applyNumberFormat="1" applyFont="1" applyFill="1"/>
    <xf numFmtId="10" fontId="15" fillId="3" borderId="1" xfId="3" applyNumberFormat="1" applyFont="1" applyFill="1"/>
    <xf numFmtId="169" fontId="10" fillId="4" borderId="1" xfId="3" applyNumberFormat="1" applyFont="1" applyFill="1"/>
    <xf numFmtId="168" fontId="15" fillId="3" borderId="1" xfId="3" applyNumberFormat="1" applyFont="1" applyFill="1" applyAlignment="1">
      <alignment horizontal="left"/>
    </xf>
    <xf numFmtId="168" fontId="10" fillId="5" borderId="1" xfId="3" applyNumberFormat="1" applyFont="1" applyFill="1"/>
    <xf numFmtId="164" fontId="5" fillId="0" borderId="0" xfId="0" applyNumberFormat="1" applyFont="1"/>
    <xf numFmtId="3" fontId="5" fillId="0" borderId="0" xfId="0" applyNumberFormat="1" applyFont="1"/>
    <xf numFmtId="3" fontId="17" fillId="0" borderId="0" xfId="0" applyNumberFormat="1" applyFont="1"/>
    <xf numFmtId="0" fontId="1" fillId="0" borderId="0" xfId="0" applyFont="1"/>
    <xf numFmtId="3" fontId="1" fillId="0" borderId="0" xfId="0" applyNumberFormat="1" applyFont="1"/>
    <xf numFmtId="43" fontId="8" fillId="0" borderId="0" xfId="1" applyFont="1"/>
    <xf numFmtId="168" fontId="3" fillId="0" borderId="1" xfId="3" applyNumberFormat="1"/>
    <xf numFmtId="0" fontId="18" fillId="0" borderId="0" xfId="0" applyFont="1"/>
    <xf numFmtId="3" fontId="19" fillId="0" borderId="0" xfId="0" applyNumberFormat="1" applyFont="1"/>
    <xf numFmtId="0" fontId="11" fillId="2" borderId="12" xfId="3" applyFont="1" applyFill="1" applyBorder="1" applyAlignment="1">
      <alignment horizontal="center"/>
    </xf>
    <xf numFmtId="0" fontId="12" fillId="0" borderId="13" xfId="3" applyFont="1" applyBorder="1"/>
    <xf numFmtId="0" fontId="12" fillId="0" borderId="14" xfId="3" applyFont="1" applyBorder="1"/>
    <xf numFmtId="165" fontId="11" fillId="2" borderId="12" xfId="3" applyNumberFormat="1" applyFont="1" applyFill="1" applyBorder="1" applyAlignment="1">
      <alignment horizontal="center"/>
    </xf>
    <xf numFmtId="0" fontId="5" fillId="0" borderId="0" xfId="0" quotePrefix="1" applyFont="1"/>
    <xf numFmtId="0" fontId="4" fillId="6" borderId="7" xfId="0" applyFont="1" applyFill="1" applyBorder="1"/>
    <xf numFmtId="0" fontId="4" fillId="6" borderId="5" xfId="0" applyFont="1" applyFill="1" applyBorder="1"/>
    <xf numFmtId="0" fontId="5" fillId="6" borderId="5" xfId="0" applyFont="1" applyFill="1" applyBorder="1"/>
    <xf numFmtId="0" fontId="5" fillId="6" borderId="6" xfId="0" applyFont="1" applyFill="1" applyBorder="1"/>
    <xf numFmtId="0" fontId="4" fillId="6" borderId="8" xfId="0" applyFont="1" applyFill="1" applyBorder="1"/>
    <xf numFmtId="0" fontId="4" fillId="6" borderId="1" xfId="0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/>
    <xf numFmtId="0" fontId="5" fillId="6" borderId="4" xfId="0" applyFont="1" applyFill="1" applyBorder="1"/>
    <xf numFmtId="0" fontId="4" fillId="6" borderId="9" xfId="0" applyFont="1" applyFill="1" applyBorder="1"/>
    <xf numFmtId="0" fontId="4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/>
    <xf numFmtId="0" fontId="5" fillId="6" borderId="3" xfId="0" applyFont="1" applyFill="1" applyBorder="1"/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164" fontId="4" fillId="6" borderId="0" xfId="1" applyNumberFormat="1" applyFont="1" applyFill="1"/>
    <xf numFmtId="0" fontId="4" fillId="6" borderId="4" xfId="0" applyFont="1" applyFill="1" applyBorder="1"/>
    <xf numFmtId="10" fontId="4" fillId="6" borderId="0" xfId="2" applyNumberFormat="1" applyFont="1" applyFill="1"/>
    <xf numFmtId="43" fontId="4" fillId="6" borderId="0" xfId="1" applyFont="1" applyFill="1"/>
    <xf numFmtId="172" fontId="4" fillId="6" borderId="2" xfId="1" applyNumberFormat="1" applyFont="1" applyFill="1" applyBorder="1"/>
    <xf numFmtId="0" fontId="4" fillId="6" borderId="3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/>
    </xf>
    <xf numFmtId="0" fontId="20" fillId="7" borderId="0" xfId="0" applyFont="1" applyFill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1" fillId="7" borderId="2" xfId="0" applyFont="1" applyFill="1" applyBorder="1"/>
    <xf numFmtId="164" fontId="21" fillId="7" borderId="2" xfId="1" applyNumberFormat="1" applyFont="1" applyFill="1" applyBorder="1"/>
    <xf numFmtId="10" fontId="21" fillId="7" borderId="2" xfId="0" applyNumberFormat="1" applyFont="1" applyFill="1" applyBorder="1"/>
    <xf numFmtId="10" fontId="21" fillId="7" borderId="3" xfId="0" applyNumberFormat="1" applyFont="1" applyFill="1" applyBorder="1"/>
    <xf numFmtId="10" fontId="21" fillId="7" borderId="10" xfId="0" applyNumberFormat="1" applyFont="1" applyFill="1" applyBorder="1"/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168" fontId="15" fillId="8" borderId="1" xfId="3" applyNumberFormat="1" applyFont="1" applyFill="1"/>
    <xf numFmtId="10" fontId="15" fillId="8" borderId="1" xfId="3" applyNumberFormat="1" applyFont="1" applyFill="1"/>
    <xf numFmtId="166" fontId="13" fillId="8" borderId="15" xfId="3" applyNumberFormat="1" applyFont="1" applyFill="1" applyBorder="1" applyAlignment="1">
      <alignment horizontal="left"/>
    </xf>
    <xf numFmtId="165" fontId="13" fillId="8" borderId="15" xfId="3" applyNumberFormat="1" applyFont="1" applyFill="1" applyBorder="1"/>
    <xf numFmtId="168" fontId="13" fillId="8" borderId="15" xfId="3" applyNumberFormat="1" applyFont="1" applyFill="1" applyBorder="1"/>
    <xf numFmtId="167" fontId="13" fillId="8" borderId="15" xfId="3" applyNumberFormat="1" applyFont="1" applyFill="1" applyBorder="1"/>
    <xf numFmtId="174" fontId="13" fillId="8" borderId="15" xfId="3" applyNumberFormat="1" applyFont="1" applyFill="1" applyBorder="1"/>
    <xf numFmtId="173" fontId="13" fillId="8" borderId="15" xfId="3" applyNumberFormat="1" applyFont="1" applyFill="1" applyBorder="1"/>
    <xf numFmtId="166" fontId="13" fillId="8" borderId="15" xfId="3" applyNumberFormat="1" applyFont="1" applyFill="1" applyBorder="1"/>
    <xf numFmtId="0" fontId="11" fillId="8" borderId="12" xfId="3" applyFont="1" applyFill="1" applyBorder="1"/>
    <xf numFmtId="0" fontId="11" fillId="8" borderId="13" xfId="3" applyFont="1" applyFill="1" applyBorder="1"/>
    <xf numFmtId="0" fontId="11" fillId="8" borderId="14" xfId="3" applyFont="1" applyFill="1" applyBorder="1"/>
    <xf numFmtId="165" fontId="11" fillId="8" borderId="14" xfId="3" applyNumberFormat="1" applyFont="1" applyFill="1" applyBorder="1"/>
    <xf numFmtId="165" fontId="11" fillId="8" borderId="13" xfId="3" applyNumberFormat="1" applyFont="1" applyFill="1" applyBorder="1"/>
    <xf numFmtId="165" fontId="11" fillId="8" borderId="12" xfId="3" applyNumberFormat="1" applyFont="1" applyFill="1" applyBorder="1"/>
    <xf numFmtId="0" fontId="4" fillId="6" borderId="7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22" fillId="0" borderId="16" xfId="3" applyFont="1" applyBorder="1"/>
    <xf numFmtId="168" fontId="16" fillId="5" borderId="16" xfId="3" applyNumberFormat="1" applyFont="1" applyFill="1" applyBorder="1"/>
    <xf numFmtId="0" fontId="10" fillId="9" borderId="1" xfId="3" applyFont="1" applyFill="1"/>
    <xf numFmtId="0" fontId="23" fillId="2" borderId="1" xfId="3" applyFont="1" applyFill="1"/>
    <xf numFmtId="4" fontId="23" fillId="2" borderId="1" xfId="3" applyNumberFormat="1" applyFont="1" applyFill="1"/>
    <xf numFmtId="168" fontId="23" fillId="2" borderId="1" xfId="3" applyNumberFormat="1" applyFont="1" applyFill="1"/>
  </cellXfs>
  <cellStyles count="10">
    <cellStyle name="Comma 2" xfId="4" xr:uid="{BE51E0BE-4350-444B-8103-67763E2C1DC6}"/>
    <cellStyle name="Comma 2 2" xfId="9" xr:uid="{35FD92ED-309D-49A9-9D34-BBCA07144D74}"/>
    <cellStyle name="Comma 3" xfId="6" xr:uid="{98481A77-7D02-489D-96B5-250FFAD13FA0}"/>
    <cellStyle name="Komma" xfId="1" builtinId="3"/>
    <cellStyle name="Normal" xfId="0" builtinId="0"/>
    <cellStyle name="Normal 2" xfId="3" xr:uid="{CF7B0D03-3E95-45F5-AEA3-FE660696EC2A}"/>
    <cellStyle name="Normal 2 2" xfId="8" xr:uid="{91DE65C3-50AE-4F4A-8218-8DAF8431D701}"/>
    <cellStyle name="Normal 3" xfId="5" xr:uid="{E1F8D854-3432-47B2-B679-5AB258D8BC62}"/>
    <cellStyle name="Percent 2" xfId="7" xr:uid="{9255C30A-1C21-4109-88DF-B95DC7E41DA8}"/>
    <cellStyle name="Procent" xfId="2" builtinId="5"/>
  </cellStyles>
  <dxfs count="0"/>
  <tableStyles count="0" defaultTableStyle="TableStyleMedium2" defaultPivotStyle="PivotStyleLight16"/>
  <colors>
    <mruColors>
      <color rgb="FF224D65"/>
      <color rgb="FF00202D"/>
      <color rgb="FF000066"/>
      <color rgb="FF003366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106823</xdr:colOff>
      <xdr:row>0</xdr:row>
      <xdr:rowOff>89019</xdr:rowOff>
    </xdr:from>
    <xdr:to>
      <xdr:col>3</xdr:col>
      <xdr:colOff>329369</xdr:colOff>
      <xdr:row>4</xdr:row>
      <xdr:rowOff>115725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55E4709-E950-5AF0-B84E-ED821265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3" y="89019"/>
          <a:ext cx="3044439" cy="676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106823</xdr:colOff>
      <xdr:row>0</xdr:row>
      <xdr:rowOff>89019</xdr:rowOff>
    </xdr:from>
    <xdr:to>
      <xdr:col>2</xdr:col>
      <xdr:colOff>1405694</xdr:colOff>
      <xdr:row>4</xdr:row>
      <xdr:rowOff>125250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881B4703-76C2-498B-B7C7-9E83DC448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3" y="89019"/>
          <a:ext cx="3041946" cy="6839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106823</xdr:colOff>
      <xdr:row>0</xdr:row>
      <xdr:rowOff>89019</xdr:rowOff>
    </xdr:from>
    <xdr:to>
      <xdr:col>5</xdr:col>
      <xdr:colOff>100769</xdr:colOff>
      <xdr:row>4</xdr:row>
      <xdr:rowOff>134775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DB226C1-3E7B-4BC1-97B1-A9FF0BA08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3" y="89019"/>
          <a:ext cx="3041946" cy="6934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106823</xdr:colOff>
      <xdr:row>0</xdr:row>
      <xdr:rowOff>89019</xdr:rowOff>
    </xdr:from>
    <xdr:to>
      <xdr:col>5</xdr:col>
      <xdr:colOff>100769</xdr:colOff>
      <xdr:row>4</xdr:row>
      <xdr:rowOff>134775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2B5174F3-8456-4355-B8CE-3022B670D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3" y="89019"/>
          <a:ext cx="3041946" cy="702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3423-CF49-4697-A448-2F69E61C70D8}">
  <sheetPr codeName="Ark1">
    <tabColor rgb="FF224D65"/>
    <outlinePr summaryBelow="0" summaryRight="0"/>
  </sheetPr>
  <dimension ref="A1:Q26"/>
  <sheetViews>
    <sheetView tabSelected="1" zoomScale="107" zoomScaleNormal="85" workbookViewId="0">
      <selection activeCell="A6" sqref="A6:A7"/>
    </sheetView>
  </sheetViews>
  <sheetFormatPr defaultColWidth="12.42578125" defaultRowHeight="15" customHeight="1" x14ac:dyDescent="0.2"/>
  <cols>
    <col min="1" max="1" width="18.7109375" style="1" customWidth="1"/>
    <col min="2" max="2" width="5.5703125" style="1" customWidth="1"/>
    <col min="3" max="3" width="18" style="1" customWidth="1"/>
    <col min="4" max="4" width="9.140625" style="1" customWidth="1"/>
    <col min="5" max="5" width="11.42578125" style="1" customWidth="1"/>
    <col min="6" max="6" width="11.28515625" style="1" customWidth="1"/>
    <col min="7" max="7" width="9.7109375" style="1" customWidth="1"/>
    <col min="8" max="8" width="12.85546875" style="1" customWidth="1"/>
    <col min="9" max="9" width="11" style="1" customWidth="1"/>
    <col min="10" max="10" width="9.7109375" style="1" customWidth="1"/>
    <col min="11" max="11" width="12.140625" style="1" customWidth="1"/>
    <col min="12" max="12" width="12.7109375" style="1" customWidth="1"/>
    <col min="13" max="14" width="12.42578125" style="1"/>
    <col min="15" max="15" width="18.7109375" style="1" customWidth="1"/>
    <col min="16" max="16" width="12.42578125" style="1" customWidth="1"/>
    <col min="17" max="17" width="15" style="1" customWidth="1"/>
    <col min="18" max="16384" width="12.42578125" style="1"/>
  </cols>
  <sheetData>
    <row r="1" spans="1:17" ht="13.5" thickTop="1" x14ac:dyDescent="0.2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76" t="s">
        <v>54</v>
      </c>
      <c r="P1" s="76"/>
      <c r="Q1" s="77"/>
    </row>
    <row r="2" spans="1:17" ht="12.75" x14ac:dyDescent="0.2">
      <c r="A2" s="40"/>
      <c r="B2" s="41"/>
      <c r="C2" s="42"/>
      <c r="D2" s="42"/>
      <c r="E2" s="42"/>
      <c r="F2" s="42"/>
      <c r="G2" s="42"/>
      <c r="H2" s="43"/>
      <c r="I2" s="43"/>
      <c r="J2" s="43"/>
      <c r="K2" s="43"/>
      <c r="L2" s="42"/>
      <c r="M2" s="43"/>
      <c r="N2" s="44"/>
      <c r="O2" s="41" t="s">
        <v>11</v>
      </c>
      <c r="P2" s="58">
        <v>21249980.890301667</v>
      </c>
      <c r="Q2" s="59" t="s">
        <v>0</v>
      </c>
    </row>
    <row r="3" spans="1:17" ht="12.75" x14ac:dyDescent="0.2">
      <c r="A3" s="40"/>
      <c r="B3" s="41"/>
      <c r="C3" s="42"/>
      <c r="D3" s="42"/>
      <c r="E3" s="42"/>
      <c r="F3" s="42"/>
      <c r="G3" s="42"/>
      <c r="H3" s="43"/>
      <c r="I3" s="43"/>
      <c r="J3" s="43"/>
      <c r="K3" s="43"/>
      <c r="L3" s="42"/>
      <c r="M3" s="43"/>
      <c r="N3" s="44"/>
      <c r="O3" s="41" t="s">
        <v>10</v>
      </c>
      <c r="P3" s="58">
        <f>E19</f>
        <v>42500000</v>
      </c>
      <c r="Q3" s="59" t="s">
        <v>0</v>
      </c>
    </row>
    <row r="4" spans="1:17" ht="12.75" x14ac:dyDescent="0.2">
      <c r="A4" s="40"/>
      <c r="B4" s="41"/>
      <c r="C4" s="42"/>
      <c r="D4" s="42"/>
      <c r="E4" s="42"/>
      <c r="F4" s="42"/>
      <c r="G4" s="42"/>
      <c r="H4" s="43"/>
      <c r="I4" s="43"/>
      <c r="J4" s="43"/>
      <c r="K4" s="43"/>
      <c r="L4" s="42"/>
      <c r="M4" s="43"/>
      <c r="N4" s="44"/>
      <c r="O4" s="41" t="s">
        <v>12</v>
      </c>
      <c r="P4" s="58">
        <f>P2+P3</f>
        <v>63749980.890301667</v>
      </c>
      <c r="Q4" s="59" t="s">
        <v>0</v>
      </c>
    </row>
    <row r="5" spans="1:17" ht="13.5" thickBot="1" x14ac:dyDescent="0.25">
      <c r="A5" s="45"/>
      <c r="B5" s="46"/>
      <c r="C5" s="47"/>
      <c r="D5" s="47"/>
      <c r="E5" s="47"/>
      <c r="F5" s="47"/>
      <c r="G5" s="47"/>
      <c r="H5" s="48"/>
      <c r="I5" s="48"/>
      <c r="J5" s="48"/>
      <c r="K5" s="48"/>
      <c r="L5" s="47"/>
      <c r="M5" s="48"/>
      <c r="N5" s="49"/>
      <c r="O5" s="41" t="s">
        <v>14</v>
      </c>
      <c r="P5" s="60">
        <f>P3/P4</f>
        <v>0.66666686650670914</v>
      </c>
      <c r="Q5" s="59"/>
    </row>
    <row r="6" spans="1:17" ht="13.5" thickTop="1" x14ac:dyDescent="0.2">
      <c r="A6" s="50" t="s">
        <v>9</v>
      </c>
      <c r="B6" s="65"/>
      <c r="C6" s="50" t="s">
        <v>5</v>
      </c>
      <c r="D6" s="50" t="s">
        <v>18</v>
      </c>
      <c r="E6" s="52" t="s">
        <v>19</v>
      </c>
      <c r="F6" s="54" t="s">
        <v>17</v>
      </c>
      <c r="G6" s="54"/>
      <c r="H6" s="55" t="s">
        <v>1</v>
      </c>
      <c r="I6" s="54" t="s">
        <v>17</v>
      </c>
      <c r="J6" s="56"/>
      <c r="K6" s="57" t="s">
        <v>17</v>
      </c>
      <c r="L6" s="56"/>
      <c r="M6" s="57" t="s">
        <v>17</v>
      </c>
      <c r="N6" s="56"/>
      <c r="O6" s="41" t="s">
        <v>16</v>
      </c>
      <c r="P6" s="61">
        <f>(F19/(1-P5))*P5</f>
        <v>5000004.4964036513</v>
      </c>
      <c r="Q6" s="59" t="s">
        <v>6</v>
      </c>
    </row>
    <row r="7" spans="1:17" ht="13.5" thickBot="1" x14ac:dyDescent="0.25">
      <c r="A7" s="51"/>
      <c r="B7" s="64"/>
      <c r="C7" s="51"/>
      <c r="D7" s="51"/>
      <c r="E7" s="53"/>
      <c r="F7" s="66" t="s">
        <v>2</v>
      </c>
      <c r="G7" s="66"/>
      <c r="H7" s="67" t="s">
        <v>7</v>
      </c>
      <c r="I7" s="68" t="s">
        <v>3</v>
      </c>
      <c r="J7" s="69"/>
      <c r="K7" s="70" t="s">
        <v>8</v>
      </c>
      <c r="L7" s="69"/>
      <c r="M7" s="68" t="s">
        <v>15</v>
      </c>
      <c r="N7" s="69"/>
      <c r="O7" s="46" t="s">
        <v>13</v>
      </c>
      <c r="P7" s="62">
        <f>((P3/P6)*100)/100</f>
        <v>8.4999923561206661</v>
      </c>
      <c r="Q7" s="63" t="s">
        <v>0</v>
      </c>
    </row>
    <row r="8" spans="1:17" ht="13.5" customHeight="1" thickTop="1" x14ac:dyDescent="0.2">
      <c r="A8" s="2" t="s">
        <v>45</v>
      </c>
      <c r="B8" s="2" t="s">
        <v>47</v>
      </c>
      <c r="C8" s="2" t="s">
        <v>49</v>
      </c>
      <c r="D8" s="3">
        <v>100000</v>
      </c>
      <c r="E8" s="3">
        <v>6250000</v>
      </c>
      <c r="F8" s="3">
        <v>1800000</v>
      </c>
      <c r="G8" s="4">
        <f>F8/$F$19</f>
        <v>0.72</v>
      </c>
      <c r="H8" s="27">
        <f t="shared" ref="H8:H16" si="0">FLOOR((E8/$P$7),1)</f>
        <v>735294</v>
      </c>
      <c r="I8" s="3">
        <f>F8+H8</f>
        <v>2535294</v>
      </c>
      <c r="J8" s="5">
        <f>I8/$I$19</f>
        <v>0.33803919999999998</v>
      </c>
      <c r="K8" s="6">
        <f t="shared" ref="K8:L9" si="1">I8-F8</f>
        <v>735294</v>
      </c>
      <c r="L8" s="7">
        <f t="shared" si="1"/>
        <v>-0.38196079999999999</v>
      </c>
      <c r="M8" s="3">
        <f>I8+D8</f>
        <v>2635294</v>
      </c>
      <c r="N8" s="5">
        <f>M8/$M$19</f>
        <v>0.31750530120481929</v>
      </c>
      <c r="O8"/>
      <c r="P8"/>
    </row>
    <row r="9" spans="1:17" ht="13.5" customHeight="1" x14ac:dyDescent="0.2">
      <c r="A9" s="2" t="s">
        <v>51</v>
      </c>
      <c r="B9" s="2" t="s">
        <v>47</v>
      </c>
      <c r="C9" s="2" t="s">
        <v>50</v>
      </c>
      <c r="D9" s="3">
        <v>0</v>
      </c>
      <c r="E9" s="3">
        <v>6000000</v>
      </c>
      <c r="F9" s="3">
        <v>170000</v>
      </c>
      <c r="G9" s="4">
        <f>F9/$F$19</f>
        <v>6.8000000000000005E-2</v>
      </c>
      <c r="H9" s="27">
        <f t="shared" si="0"/>
        <v>705882</v>
      </c>
      <c r="I9" s="3">
        <f>F9+H9</f>
        <v>875882</v>
      </c>
      <c r="J9" s="5">
        <f>I9/$I$19</f>
        <v>0.11678426666666666</v>
      </c>
      <c r="K9" s="6">
        <f t="shared" si="1"/>
        <v>705882</v>
      </c>
      <c r="L9" s="7">
        <f t="shared" si="1"/>
        <v>4.8784266666666659E-2</v>
      </c>
      <c r="M9" s="3">
        <f t="shared" ref="M9:M18" si="2">I9+D9</f>
        <v>875882</v>
      </c>
      <c r="N9" s="5">
        <f t="shared" ref="N9:N18" si="3">M9/$M$19</f>
        <v>0.10552795180722892</v>
      </c>
      <c r="O9"/>
      <c r="P9"/>
    </row>
    <row r="10" spans="1:17" ht="13.5" customHeight="1" x14ac:dyDescent="0.2">
      <c r="A10" s="2" t="s">
        <v>67</v>
      </c>
      <c r="B10" s="2" t="s">
        <v>47</v>
      </c>
      <c r="C10" s="2" t="s">
        <v>52</v>
      </c>
      <c r="D10" s="3">
        <v>0</v>
      </c>
      <c r="E10" s="3">
        <v>9500000</v>
      </c>
      <c r="F10" s="3">
        <v>400000</v>
      </c>
      <c r="G10" s="4">
        <f>F10/$F$19</f>
        <v>0.16</v>
      </c>
      <c r="H10" s="27">
        <f t="shared" si="0"/>
        <v>1117648</v>
      </c>
      <c r="I10" s="3">
        <f t="shared" ref="I10" si="4">F10+H10</f>
        <v>1517648</v>
      </c>
      <c r="J10" s="5">
        <f>I10/$I$19</f>
        <v>0.20235306666666666</v>
      </c>
      <c r="K10" s="6">
        <f t="shared" ref="K10:L10" si="5">I10-F10</f>
        <v>1117648</v>
      </c>
      <c r="L10" s="7">
        <f t="shared" si="5"/>
        <v>4.2353066666666661E-2</v>
      </c>
      <c r="M10" s="3">
        <f t="shared" si="2"/>
        <v>1517648</v>
      </c>
      <c r="N10" s="5">
        <f t="shared" si="3"/>
        <v>0.18284915662650603</v>
      </c>
      <c r="O10"/>
      <c r="P10"/>
    </row>
    <row r="11" spans="1:17" ht="13.5" customHeight="1" x14ac:dyDescent="0.2">
      <c r="A11" s="2" t="s">
        <v>56</v>
      </c>
      <c r="B11" s="2" t="s">
        <v>47</v>
      </c>
      <c r="C11" s="2" t="s">
        <v>55</v>
      </c>
      <c r="D11" s="3">
        <v>0</v>
      </c>
      <c r="E11" s="3">
        <v>20000000</v>
      </c>
      <c r="F11" s="3">
        <v>0</v>
      </c>
      <c r="G11" s="4">
        <f>F11/$F$19</f>
        <v>0</v>
      </c>
      <c r="H11" s="27">
        <f t="shared" si="0"/>
        <v>2352943</v>
      </c>
      <c r="I11" s="3">
        <f>F11+H11</f>
        <v>2352943</v>
      </c>
      <c r="J11" s="5">
        <f>I11/$I$19</f>
        <v>0.31372573333333331</v>
      </c>
      <c r="K11" s="6">
        <f>I11-F11</f>
        <v>2352943</v>
      </c>
      <c r="L11" s="7">
        <f>J11-G11</f>
        <v>0.31372573333333331</v>
      </c>
      <c r="M11" s="3">
        <f t="shared" si="2"/>
        <v>2352943</v>
      </c>
      <c r="N11" s="5">
        <f t="shared" si="3"/>
        <v>0.28348710843373492</v>
      </c>
      <c r="O11"/>
      <c r="P11"/>
    </row>
    <row r="12" spans="1:17" ht="13.5" customHeight="1" x14ac:dyDescent="0.2">
      <c r="A12" s="2" t="s">
        <v>45</v>
      </c>
      <c r="B12" s="2" t="s">
        <v>47</v>
      </c>
      <c r="C12" s="2" t="s">
        <v>57</v>
      </c>
      <c r="D12" s="3">
        <v>100000</v>
      </c>
      <c r="E12" s="3">
        <v>250000</v>
      </c>
      <c r="F12" s="3">
        <v>20000</v>
      </c>
      <c r="G12" s="4">
        <f>F12/$F$19</f>
        <v>8.0000000000000002E-3</v>
      </c>
      <c r="H12" s="27">
        <f t="shared" si="0"/>
        <v>29411</v>
      </c>
      <c r="I12" s="3">
        <f>F12+H12</f>
        <v>49411</v>
      </c>
      <c r="J12" s="5">
        <f>I12/$I$19</f>
        <v>6.5881333333333335E-3</v>
      </c>
      <c r="K12" s="6">
        <f>I12-F12</f>
        <v>29411</v>
      </c>
      <c r="L12" s="7">
        <f>J12-G12</f>
        <v>-1.4118666666666667E-3</v>
      </c>
      <c r="M12" s="3">
        <f t="shared" si="2"/>
        <v>149411</v>
      </c>
      <c r="N12" s="5">
        <f t="shared" si="3"/>
        <v>1.800132530120482E-2</v>
      </c>
      <c r="O12"/>
      <c r="P12"/>
    </row>
    <row r="13" spans="1:17" ht="13.5" customHeight="1" x14ac:dyDescent="0.2">
      <c r="A13" s="2" t="s">
        <v>45</v>
      </c>
      <c r="B13" s="2" t="s">
        <v>47</v>
      </c>
      <c r="C13" s="2" t="s">
        <v>58</v>
      </c>
      <c r="D13" s="3">
        <v>300000</v>
      </c>
      <c r="E13" s="3">
        <v>0</v>
      </c>
      <c r="F13" s="3">
        <v>25000</v>
      </c>
      <c r="G13" s="4">
        <f>F13/$F$19</f>
        <v>0.01</v>
      </c>
      <c r="H13" s="27">
        <f t="shared" si="0"/>
        <v>0</v>
      </c>
      <c r="I13" s="3">
        <f t="shared" ref="I13:I14" si="6">F13+H13</f>
        <v>25000</v>
      </c>
      <c r="J13" s="5">
        <f>I13/$I$19</f>
        <v>3.3333333333333335E-3</v>
      </c>
      <c r="K13" s="6">
        <f t="shared" ref="K13:L14" si="7">I13-F13</f>
        <v>0</v>
      </c>
      <c r="L13" s="7">
        <f t="shared" si="7"/>
        <v>-6.6666666666666662E-3</v>
      </c>
      <c r="M13" s="3">
        <f t="shared" si="2"/>
        <v>325000</v>
      </c>
      <c r="N13" s="5">
        <f t="shared" si="3"/>
        <v>3.9156626506024098E-2</v>
      </c>
      <c r="O13"/>
      <c r="P13"/>
    </row>
    <row r="14" spans="1:17" ht="13.5" customHeight="1" x14ac:dyDescent="0.2">
      <c r="A14" s="2" t="s">
        <v>45</v>
      </c>
      <c r="B14" s="2" t="s">
        <v>47</v>
      </c>
      <c r="C14" s="2" t="s">
        <v>59</v>
      </c>
      <c r="D14" s="3">
        <v>300000</v>
      </c>
      <c r="E14" s="3">
        <v>250000</v>
      </c>
      <c r="F14" s="3">
        <v>15000</v>
      </c>
      <c r="G14" s="4">
        <f>F14/$F$19</f>
        <v>6.0000000000000001E-3</v>
      </c>
      <c r="H14" s="27">
        <f t="shared" si="0"/>
        <v>29411</v>
      </c>
      <c r="I14" s="3">
        <f t="shared" si="6"/>
        <v>44411</v>
      </c>
      <c r="J14" s="5">
        <f>I14/$I$19</f>
        <v>5.9214666666666665E-3</v>
      </c>
      <c r="K14" s="6">
        <f t="shared" si="7"/>
        <v>29411</v>
      </c>
      <c r="L14" s="7">
        <f t="shared" si="7"/>
        <v>-7.853333333333358E-5</v>
      </c>
      <c r="M14" s="3">
        <f t="shared" si="2"/>
        <v>344411</v>
      </c>
      <c r="N14" s="5">
        <f t="shared" si="3"/>
        <v>4.1495301204819278E-2</v>
      </c>
      <c r="O14"/>
      <c r="P14"/>
    </row>
    <row r="15" spans="1:17" ht="13.5" customHeight="1" x14ac:dyDescent="0.2">
      <c r="A15" s="2" t="s">
        <v>68</v>
      </c>
      <c r="B15" s="2" t="s">
        <v>48</v>
      </c>
      <c r="C15" s="2" t="s">
        <v>60</v>
      </c>
      <c r="D15" s="3">
        <v>0</v>
      </c>
      <c r="E15" s="3">
        <v>0</v>
      </c>
      <c r="F15" s="3">
        <v>30000</v>
      </c>
      <c r="G15" s="4">
        <f>F15/$F$19</f>
        <v>1.2E-2</v>
      </c>
      <c r="H15" s="27">
        <f t="shared" si="0"/>
        <v>0</v>
      </c>
      <c r="I15" s="3">
        <f>F15+H15</f>
        <v>30000</v>
      </c>
      <c r="J15" s="5">
        <f>I15/$I$19</f>
        <v>4.0000000000000001E-3</v>
      </c>
      <c r="K15" s="6">
        <f>I15-F15</f>
        <v>0</v>
      </c>
      <c r="L15" s="7">
        <f>J15-G15</f>
        <v>-8.0000000000000002E-3</v>
      </c>
      <c r="M15" s="3">
        <f t="shared" si="2"/>
        <v>30000</v>
      </c>
      <c r="N15" s="5">
        <f t="shared" si="3"/>
        <v>3.6144578313253013E-3</v>
      </c>
    </row>
    <row r="16" spans="1:17" ht="13.5" customHeight="1" x14ac:dyDescent="0.2">
      <c r="A16" s="2" t="s">
        <v>62</v>
      </c>
      <c r="B16" s="2" t="s">
        <v>47</v>
      </c>
      <c r="C16" s="2" t="s">
        <v>61</v>
      </c>
      <c r="D16" s="3">
        <v>0</v>
      </c>
      <c r="E16" s="3">
        <v>0</v>
      </c>
      <c r="F16" s="3">
        <v>10000</v>
      </c>
      <c r="G16" s="4">
        <f>F16/$F$19</f>
        <v>4.0000000000000001E-3</v>
      </c>
      <c r="H16" s="27">
        <f t="shared" si="0"/>
        <v>0</v>
      </c>
      <c r="I16" s="3">
        <f>F16+H16</f>
        <v>10000</v>
      </c>
      <c r="J16" s="5">
        <f>I16/$I$19</f>
        <v>1.3333333333333333E-3</v>
      </c>
      <c r="K16" s="6">
        <f>I16-F16</f>
        <v>0</v>
      </c>
      <c r="L16" s="7">
        <f>J16-G16</f>
        <v>-2.666666666666667E-3</v>
      </c>
      <c r="M16" s="3">
        <f t="shared" si="2"/>
        <v>10000</v>
      </c>
      <c r="N16" s="5">
        <f t="shared" si="3"/>
        <v>1.2048192771084338E-3</v>
      </c>
    </row>
    <row r="17" spans="1:16" ht="13.5" customHeight="1" x14ac:dyDescent="0.2">
      <c r="A17" s="2" t="s">
        <v>65</v>
      </c>
      <c r="B17" s="2" t="s">
        <v>47</v>
      </c>
      <c r="C17" s="2" t="s">
        <v>63</v>
      </c>
      <c r="D17" s="3">
        <v>0</v>
      </c>
      <c r="E17" s="3">
        <v>0</v>
      </c>
      <c r="F17" s="3">
        <v>0</v>
      </c>
      <c r="G17" s="4">
        <f>F17/$F$19</f>
        <v>0</v>
      </c>
      <c r="H17" s="27">
        <f>FLOOR((E17/$P$7),1)</f>
        <v>0</v>
      </c>
      <c r="I17" s="3">
        <f t="shared" ref="I17:I18" si="8">F17+H17</f>
        <v>0</v>
      </c>
      <c r="J17" s="5">
        <f>I17/$I$19</f>
        <v>0</v>
      </c>
      <c r="K17" s="6">
        <f t="shared" ref="K17:L18" si="9">I17-F17</f>
        <v>0</v>
      </c>
      <c r="L17" s="7">
        <f t="shared" si="9"/>
        <v>0</v>
      </c>
      <c r="M17" s="3">
        <f t="shared" si="2"/>
        <v>0</v>
      </c>
      <c r="N17" s="5">
        <f t="shared" si="3"/>
        <v>0</v>
      </c>
    </row>
    <row r="18" spans="1:16" ht="13.5" customHeight="1" x14ac:dyDescent="0.2">
      <c r="A18" s="2" t="s">
        <v>66</v>
      </c>
      <c r="B18" s="2" t="s">
        <v>47</v>
      </c>
      <c r="C18" s="2" t="s">
        <v>64</v>
      </c>
      <c r="D18" s="3">
        <v>0</v>
      </c>
      <c r="E18" s="3">
        <v>250000</v>
      </c>
      <c r="F18" s="3">
        <v>30000</v>
      </c>
      <c r="G18" s="4">
        <f>F18/$F$19</f>
        <v>1.2E-2</v>
      </c>
      <c r="H18" s="27">
        <f t="shared" ref="H18" si="10">FLOOR((E18/$P$7),1)</f>
        <v>29411</v>
      </c>
      <c r="I18" s="3">
        <f t="shared" si="8"/>
        <v>59411</v>
      </c>
      <c r="J18" s="5">
        <f>I18/$I$19</f>
        <v>7.9214666666666666E-3</v>
      </c>
      <c r="K18" s="6">
        <f t="shared" si="9"/>
        <v>29411</v>
      </c>
      <c r="L18" s="7">
        <f t="shared" si="9"/>
        <v>-4.0785333333333337E-3</v>
      </c>
      <c r="M18" s="3">
        <f t="shared" si="2"/>
        <v>59411</v>
      </c>
      <c r="N18" s="5">
        <f t="shared" si="3"/>
        <v>7.1579518072289157E-3</v>
      </c>
      <c r="O18" s="22"/>
    </row>
    <row r="19" spans="1:16" ht="13.5" thickBot="1" x14ac:dyDescent="0.25">
      <c r="A19" s="71" t="s">
        <v>69</v>
      </c>
      <c r="B19" s="71"/>
      <c r="C19" s="71"/>
      <c r="D19" s="72">
        <f>SUM(D8:D18)</f>
        <v>800000</v>
      </c>
      <c r="E19" s="72">
        <f>SUM(E8:E18)</f>
        <v>42500000</v>
      </c>
      <c r="F19" s="72">
        <f>SUM(F8:F18)</f>
        <v>2500000</v>
      </c>
      <c r="G19" s="73">
        <f>SUM(G8:G18)</f>
        <v>1</v>
      </c>
      <c r="H19" s="72">
        <f>SUM(H8:H18)</f>
        <v>5000000</v>
      </c>
      <c r="I19" s="72">
        <f>SUM(I8:I18)</f>
        <v>7500000</v>
      </c>
      <c r="J19" s="74">
        <f>SUM(J8:J18)</f>
        <v>0.99999999999999989</v>
      </c>
      <c r="K19" s="72"/>
      <c r="L19" s="74"/>
      <c r="M19" s="72">
        <f>SUM(M8:M18)</f>
        <v>8300000</v>
      </c>
      <c r="N19" s="75">
        <f>SUM(N8:N18)</f>
        <v>1</v>
      </c>
    </row>
    <row r="20" spans="1:16" ht="13.5" thickTop="1" x14ac:dyDescent="0.2">
      <c r="F20" s="30"/>
      <c r="G20" s="22"/>
      <c r="H20" s="35" t="s">
        <v>53</v>
      </c>
    </row>
    <row r="21" spans="1:16" ht="13.5" customHeight="1" x14ac:dyDescent="0.2"/>
    <row r="23" spans="1:16" ht="15" customHeight="1" x14ac:dyDescent="0.2">
      <c r="I23" s="23"/>
      <c r="L23" s="26"/>
      <c r="P23" s="24"/>
    </row>
    <row r="24" spans="1:16" ht="15" customHeight="1" x14ac:dyDescent="0.2">
      <c r="C24" s="29" t="s">
        <v>46</v>
      </c>
      <c r="I24" s="22"/>
      <c r="P24" s="23"/>
    </row>
    <row r="25" spans="1:16" ht="15" customHeight="1" x14ac:dyDescent="0.2">
      <c r="L25" s="30"/>
    </row>
    <row r="26" spans="1:16" ht="15" customHeight="1" x14ac:dyDescent="0.2">
      <c r="L26" s="22"/>
    </row>
  </sheetData>
  <mergeCells count="13">
    <mergeCell ref="O1:Q1"/>
    <mergeCell ref="C6:C7"/>
    <mergeCell ref="A6:A7"/>
    <mergeCell ref="D6:D7"/>
    <mergeCell ref="E6:E7"/>
    <mergeCell ref="F6:G6"/>
    <mergeCell ref="I6:J6"/>
    <mergeCell ref="K6:L6"/>
    <mergeCell ref="M6:N6"/>
    <mergeCell ref="F7:G7"/>
    <mergeCell ref="I7:J7"/>
    <mergeCell ref="K7:L7"/>
    <mergeCell ref="M7:N7"/>
  </mergeCells>
  <pageMargins left="0.7" right="0.7" top="0.75" bottom="0.75" header="0.3" footer="0.3"/>
  <pageSetup orientation="portrait" verticalDpi="597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712F5469-C5DF-4777-95B9-BD76217C54F6}">
            <x14:iconSet iconSet="3Triangles">
              <x14:cfvo type="percent">
                <xm:f>0</xm:f>
              </x14:cfvo>
              <x14:cfvo type="num">
                <xm:f>#REF!</xm:f>
              </x14:cfvo>
              <x14:cfvo type="num" gte="0">
                <xm:f>#REF!</xm:f>
              </x14:cfvo>
            </x14:iconSet>
          </x14:cfRule>
          <xm:sqref>K19:N19</xm:sqref>
        </x14:conditionalFormatting>
        <x14:conditionalFormatting xmlns:xm="http://schemas.microsoft.com/office/excel/2006/main">
          <x14:cfRule type="iconSet" priority="76" id="{79BF5E80-5B4E-4ED4-BC7F-C611F0DB247D}">
            <x14:iconSet iconSet="3Triangles">
              <x14:cfvo type="percent">
                <xm:f>0</xm:f>
              </x14:cfvo>
              <x14:cfvo type="num">
                <xm:f>$L$19</xm:f>
              </x14:cfvo>
              <x14:cfvo type="num" gte="0">
                <xm:f>$L$19</xm:f>
              </x14:cfvo>
            </x14:iconSet>
          </x14:cfRule>
          <xm:sqref>K14:L14</xm:sqref>
        </x14:conditionalFormatting>
        <x14:conditionalFormatting xmlns:xm="http://schemas.microsoft.com/office/excel/2006/main">
          <x14:cfRule type="iconSet" priority="77" id="{BAEB423F-5CD2-4ED2-AEBF-A67603CE5878}">
            <x14:iconSet iconSet="3Triangles">
              <x14:cfvo type="percent">
                <xm:f>0</xm:f>
              </x14:cfvo>
              <x14:cfvo type="num">
                <xm:f>$L$19</xm:f>
              </x14:cfvo>
              <x14:cfvo type="num" gte="0">
                <xm:f>$L$19</xm:f>
              </x14:cfvo>
            </x14:iconSet>
          </x14:cfRule>
          <xm:sqref>K15:L15 K10:L13</xm:sqref>
        </x14:conditionalFormatting>
        <x14:conditionalFormatting xmlns:xm="http://schemas.microsoft.com/office/excel/2006/main">
          <x14:cfRule type="iconSet" priority="79" id="{EBED6BA8-4F8E-47D2-A372-D7320C97ABE8}">
            <x14:iconSet iconSet="3Triangles">
              <x14:cfvo type="percent">
                <xm:f>0</xm:f>
              </x14:cfvo>
              <x14:cfvo type="num">
                <xm:f>$L$19</xm:f>
              </x14:cfvo>
              <x14:cfvo type="num" gte="0">
                <xm:f>$L$19</xm:f>
              </x14:cfvo>
            </x14:iconSet>
          </x14:cfRule>
          <xm:sqref>K16:L18 K8:L9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48105-B153-47B4-9B62-3023966F3E11}">
  <sheetPr codeName="Ark2">
    <tabColor rgb="FF224D65"/>
  </sheetPr>
  <dimension ref="A1:R987"/>
  <sheetViews>
    <sheetView workbookViewId="0">
      <selection activeCell="B7" sqref="B7:D7"/>
    </sheetView>
  </sheetViews>
  <sheetFormatPr defaultColWidth="12.42578125" defaultRowHeight="15" customHeight="1" x14ac:dyDescent="0.2"/>
  <cols>
    <col min="1" max="1" width="3" customWidth="1"/>
    <col min="2" max="2" width="23.140625" style="8" customWidth="1"/>
    <col min="3" max="3" width="25.140625" style="8" customWidth="1"/>
    <col min="4" max="4" width="25.28515625" style="8" customWidth="1"/>
    <col min="5" max="5" width="26.42578125" style="8" customWidth="1"/>
    <col min="6" max="6" width="20.7109375" style="8" customWidth="1"/>
    <col min="7" max="7" width="13.85546875" style="8" customWidth="1"/>
    <col min="8" max="11" width="8.85546875" style="8" customWidth="1"/>
    <col min="12" max="12" width="10.85546875" style="8" customWidth="1"/>
    <col min="13" max="17" width="8.85546875" style="8" customWidth="1"/>
    <col min="18" max="18" width="12.42578125" style="8" customWidth="1"/>
    <col min="19" max="26" width="8.85546875" style="8" customWidth="1"/>
    <col min="27" max="16384" width="12.42578125" style="8"/>
  </cols>
  <sheetData>
    <row r="1" spans="1:18" s="1" customFormat="1" ht="13.5" thickTop="1" x14ac:dyDescent="0.2">
      <c r="A1" s="93"/>
      <c r="B1" s="94"/>
      <c r="C1" s="94"/>
      <c r="D1" s="94"/>
      <c r="E1" s="94"/>
      <c r="F1" s="94"/>
      <c r="G1" s="94"/>
      <c r="H1" s="94"/>
      <c r="I1"/>
      <c r="J1"/>
      <c r="K1"/>
      <c r="L1"/>
      <c r="M1"/>
      <c r="N1"/>
      <c r="O1"/>
      <c r="P1"/>
      <c r="Q1"/>
      <c r="R1"/>
    </row>
    <row r="2" spans="1:18" s="1" customFormat="1" ht="12.75" x14ac:dyDescent="0.2">
      <c r="A2" s="95"/>
      <c r="B2" s="96"/>
      <c r="C2" s="96"/>
      <c r="D2" s="96"/>
      <c r="E2" s="96"/>
      <c r="F2" s="96"/>
      <c r="G2" s="96"/>
      <c r="H2" s="96"/>
      <c r="I2"/>
      <c r="J2"/>
      <c r="K2"/>
      <c r="L2"/>
      <c r="M2"/>
      <c r="N2"/>
      <c r="O2"/>
      <c r="P2"/>
      <c r="Q2"/>
      <c r="R2"/>
    </row>
    <row r="3" spans="1:18" s="1" customFormat="1" ht="12.75" x14ac:dyDescent="0.2">
      <c r="A3" s="95"/>
      <c r="B3" s="96"/>
      <c r="C3" s="96"/>
      <c r="D3" s="96"/>
      <c r="E3" s="96"/>
      <c r="F3" s="96"/>
      <c r="G3" s="96"/>
      <c r="H3" s="96"/>
      <c r="I3"/>
      <c r="J3"/>
      <c r="K3"/>
      <c r="L3"/>
      <c r="M3"/>
      <c r="N3"/>
      <c r="O3"/>
      <c r="P3"/>
      <c r="Q3"/>
      <c r="R3"/>
    </row>
    <row r="4" spans="1:18" s="1" customFormat="1" ht="12.75" x14ac:dyDescent="0.2">
      <c r="A4" s="95"/>
      <c r="B4" s="96"/>
      <c r="C4" s="96"/>
      <c r="D4" s="96"/>
      <c r="E4" s="96"/>
      <c r="F4" s="96"/>
      <c r="G4" s="96"/>
      <c r="H4" s="96"/>
      <c r="I4"/>
      <c r="J4"/>
      <c r="K4"/>
      <c r="L4"/>
      <c r="M4"/>
      <c r="N4"/>
      <c r="O4"/>
      <c r="P4"/>
      <c r="Q4"/>
      <c r="R4"/>
    </row>
    <row r="5" spans="1:18" s="1" customFormat="1" ht="13.5" thickBot="1" x14ac:dyDescent="0.25">
      <c r="A5" s="97"/>
      <c r="B5" s="98"/>
      <c r="C5" s="98"/>
      <c r="D5" s="98"/>
      <c r="E5" s="98"/>
      <c r="F5" s="98"/>
      <c r="G5" s="98"/>
      <c r="H5" s="98"/>
      <c r="I5"/>
      <c r="J5"/>
      <c r="K5"/>
      <c r="L5"/>
      <c r="M5"/>
      <c r="N5"/>
      <c r="O5"/>
      <c r="P5"/>
      <c r="Q5"/>
      <c r="R5"/>
    </row>
    <row r="6" spans="1:18" s="1" customFormat="1" ht="13.5" thickTop="1" x14ac:dyDescent="0.2">
      <c r="A6"/>
      <c r="B6"/>
      <c r="C6" s="8"/>
      <c r="D6" s="8"/>
      <c r="E6" s="8"/>
      <c r="F6"/>
      <c r="G6"/>
      <c r="H6"/>
      <c r="I6"/>
      <c r="J6"/>
      <c r="K6"/>
      <c r="L6"/>
      <c r="M6"/>
      <c r="N6"/>
      <c r="O6"/>
      <c r="P6"/>
      <c r="Q6"/>
      <c r="R6"/>
    </row>
    <row r="7" spans="1:18" ht="15" customHeight="1" x14ac:dyDescent="0.2">
      <c r="B7" s="31" t="s">
        <v>20</v>
      </c>
      <c r="C7" s="32"/>
      <c r="D7" s="33"/>
    </row>
    <row r="8" spans="1:18" ht="6.75" customHeight="1" x14ac:dyDescent="0.2">
      <c r="B8" s="87"/>
      <c r="C8" s="88"/>
      <c r="D8" s="89"/>
    </row>
    <row r="9" spans="1:18" ht="12.75" customHeight="1" x14ac:dyDescent="0.2">
      <c r="B9" s="9" t="s">
        <v>21</v>
      </c>
      <c r="C9" s="9" t="s">
        <v>22</v>
      </c>
      <c r="D9" s="9" t="s">
        <v>23</v>
      </c>
    </row>
    <row r="10" spans="1:18" ht="12.75" customHeight="1" x14ac:dyDescent="0.2">
      <c r="B10" s="81">
        <f>D21</f>
        <v>5000004.4964036522</v>
      </c>
      <c r="C10" s="81">
        <f>D15</f>
        <v>849.99923561206663</v>
      </c>
      <c r="D10" s="86">
        <f>+B10*C10/100</f>
        <v>42500000.000000007</v>
      </c>
      <c r="E10" s="10" t="s">
        <v>24</v>
      </c>
    </row>
    <row r="11" spans="1:18" ht="12.75" customHeight="1" x14ac:dyDescent="0.2">
      <c r="C11" s="11"/>
      <c r="D11" s="11"/>
    </row>
    <row r="12" spans="1:18" ht="12.75" customHeight="1" x14ac:dyDescent="0.2">
      <c r="B12" s="34" t="s">
        <v>25</v>
      </c>
      <c r="C12" s="32"/>
      <c r="D12" s="33"/>
    </row>
    <row r="13" spans="1:18" ht="6.75" customHeight="1" x14ac:dyDescent="0.2">
      <c r="B13" s="92"/>
      <c r="C13" s="91"/>
      <c r="D13" s="90"/>
    </row>
    <row r="14" spans="1:18" ht="12.75" customHeight="1" x14ac:dyDescent="0.2">
      <c r="B14" s="12" t="s">
        <v>21</v>
      </c>
      <c r="C14" s="12" t="s">
        <v>23</v>
      </c>
      <c r="D14" s="12" t="s">
        <v>22</v>
      </c>
    </row>
    <row r="15" spans="1:18" ht="12.75" customHeight="1" x14ac:dyDescent="0.2">
      <c r="B15" s="81">
        <f>D24</f>
        <v>5000004.4964036513</v>
      </c>
      <c r="C15" s="83">
        <f>C30</f>
        <v>42500000</v>
      </c>
      <c r="D15" s="84">
        <f>+(C15/B15)*100</f>
        <v>849.99923561206663</v>
      </c>
      <c r="E15" s="13" t="s">
        <v>26</v>
      </c>
      <c r="I15" s="14"/>
    </row>
    <row r="16" spans="1:18" ht="12.75" customHeight="1" x14ac:dyDescent="0.2">
      <c r="B16" s="15"/>
      <c r="C16" s="15"/>
      <c r="D16" s="85">
        <f>D15/100</f>
        <v>8.4999923561206661</v>
      </c>
      <c r="E16" s="10" t="s">
        <v>27</v>
      </c>
    </row>
    <row r="17" spans="2:9" ht="12.75" customHeight="1" x14ac:dyDescent="0.2">
      <c r="B17" s="11"/>
      <c r="C17" s="11"/>
      <c r="D17" s="11"/>
    </row>
    <row r="18" spans="2:9" ht="12.75" customHeight="1" x14ac:dyDescent="0.2">
      <c r="B18" s="34" t="s">
        <v>28</v>
      </c>
      <c r="C18" s="32"/>
      <c r="D18" s="33"/>
    </row>
    <row r="19" spans="2:9" ht="6.75" customHeight="1" x14ac:dyDescent="0.2">
      <c r="B19" s="92"/>
      <c r="C19" s="91"/>
      <c r="D19" s="90"/>
    </row>
    <row r="20" spans="2:9" ht="12.75" customHeight="1" x14ac:dyDescent="0.2">
      <c r="B20" s="12" t="s">
        <v>23</v>
      </c>
      <c r="C20" s="12" t="s">
        <v>22</v>
      </c>
      <c r="D20" s="12" t="s">
        <v>21</v>
      </c>
    </row>
    <row r="21" spans="2:9" ht="12.75" customHeight="1" x14ac:dyDescent="0.2">
      <c r="B21" s="80">
        <f>C30</f>
        <v>42500000</v>
      </c>
      <c r="C21" s="81">
        <f>D15</f>
        <v>849.99923561206663</v>
      </c>
      <c r="D21" s="82">
        <f>+B21/C21*100</f>
        <v>5000004.4964036522</v>
      </c>
      <c r="E21" s="10" t="s">
        <v>29</v>
      </c>
    </row>
    <row r="22" spans="2:9" ht="12.75" customHeight="1" x14ac:dyDescent="0.2">
      <c r="E22" s="10"/>
    </row>
    <row r="23" spans="2:9" ht="12.75" customHeight="1" x14ac:dyDescent="0.2">
      <c r="B23" s="16" t="s">
        <v>30</v>
      </c>
      <c r="C23" s="16" t="s">
        <v>31</v>
      </c>
      <c r="D23" s="16" t="s">
        <v>32</v>
      </c>
      <c r="E23" s="16" t="s">
        <v>33</v>
      </c>
      <c r="F23" s="8" t="s">
        <v>4</v>
      </c>
    </row>
    <row r="24" spans="2:9" ht="12.75" customHeight="1" x14ac:dyDescent="0.2">
      <c r="B24" s="78">
        <f>'Kapitalforhøjelse - Serie B'!F19</f>
        <v>2500000</v>
      </c>
      <c r="C24" s="79">
        <f>C30/C31</f>
        <v>0.66666686650670914</v>
      </c>
      <c r="D24" s="78">
        <f>(B24/(1-C24))*C24</f>
        <v>5000004.4964036513</v>
      </c>
      <c r="E24" s="78">
        <f>D24+B24</f>
        <v>7500004.4964036513</v>
      </c>
    </row>
    <row r="25" spans="2:9" ht="12.75" customHeight="1" x14ac:dyDescent="0.2">
      <c r="B25" s="102" t="s">
        <v>34</v>
      </c>
      <c r="C25" s="103"/>
      <c r="D25" s="103">
        <f>FLOOR(D24,1)</f>
        <v>5000004</v>
      </c>
      <c r="E25" s="104">
        <f>FLOOR(E24,1)</f>
        <v>7500004</v>
      </c>
    </row>
    <row r="26" spans="2:9" ht="12.75" customHeight="1" x14ac:dyDescent="0.2">
      <c r="B26" s="102" t="s">
        <v>35</v>
      </c>
      <c r="C26" s="103"/>
      <c r="D26" s="103">
        <f>SUM(E41)</f>
        <v>5000000</v>
      </c>
      <c r="E26" s="104">
        <f>D26+B24</f>
        <v>7500000</v>
      </c>
    </row>
    <row r="27" spans="2:9" ht="12.75" customHeight="1" x14ac:dyDescent="0.2"/>
    <row r="28" spans="2:9" ht="12.75" customHeight="1" x14ac:dyDescent="0.2">
      <c r="B28" s="17" t="s">
        <v>36</v>
      </c>
      <c r="C28" s="18"/>
    </row>
    <row r="29" spans="2:9" ht="12.75" customHeight="1" x14ac:dyDescent="0.2">
      <c r="B29" s="101" t="s">
        <v>37</v>
      </c>
      <c r="C29" s="19">
        <v>21249980.890301667</v>
      </c>
    </row>
    <row r="30" spans="2:9" ht="12.75" customHeight="1" x14ac:dyDescent="0.2">
      <c r="B30" s="101" t="s">
        <v>38</v>
      </c>
      <c r="C30" s="19">
        <f>'Kapitalforhøjelse - Serie B'!E19</f>
        <v>42500000</v>
      </c>
    </row>
    <row r="31" spans="2:9" ht="12.75" customHeight="1" x14ac:dyDescent="0.2">
      <c r="B31" s="101" t="s">
        <v>39</v>
      </c>
      <c r="C31" s="19">
        <f>C29+C30</f>
        <v>63749980.890301667</v>
      </c>
      <c r="I31" s="28"/>
    </row>
    <row r="32" spans="2:9" ht="12.75" customHeight="1" x14ac:dyDescent="0.2"/>
    <row r="33" spans="2:12" ht="12.75" customHeight="1" x14ac:dyDescent="0.2">
      <c r="B33" s="20" t="s">
        <v>40</v>
      </c>
      <c r="C33" s="20" t="s">
        <v>73</v>
      </c>
      <c r="D33" s="20" t="s">
        <v>41</v>
      </c>
      <c r="E33" s="20" t="s">
        <v>42</v>
      </c>
      <c r="F33" s="20" t="s">
        <v>43</v>
      </c>
    </row>
    <row r="34" spans="2:12" ht="12.75" customHeight="1" x14ac:dyDescent="0.2">
      <c r="B34" s="2" t="s">
        <v>49</v>
      </c>
      <c r="C34" s="21">
        <v>6250000</v>
      </c>
      <c r="D34" s="21">
        <f>C34/'Selskabsinfo - Kursberegner'!$D$16</f>
        <v>735294.77888289001</v>
      </c>
      <c r="E34" s="21">
        <f>FLOOR(C34/D$16,1)</f>
        <v>735294</v>
      </c>
      <c r="F34" s="21">
        <f>(D34-E34)*D$16</f>
        <v>6.6204986113844884</v>
      </c>
    </row>
    <row r="35" spans="2:12" ht="12.75" customHeight="1" x14ac:dyDescent="0.2">
      <c r="B35" s="2" t="s">
        <v>50</v>
      </c>
      <c r="C35" s="21">
        <v>6000000</v>
      </c>
      <c r="D35" s="21">
        <f>C35/'Selskabsinfo - Kursberegner'!$D$16</f>
        <v>705882.98772757431</v>
      </c>
      <c r="E35" s="21">
        <f>FLOOR(C35/D$16,1)</f>
        <v>705882</v>
      </c>
      <c r="F35" s="21">
        <f>(D35-E35)*D$16</f>
        <v>8.3956768315272825</v>
      </c>
    </row>
    <row r="36" spans="2:12" ht="12.75" customHeight="1" x14ac:dyDescent="0.2">
      <c r="B36" s="2" t="s">
        <v>52</v>
      </c>
      <c r="C36" s="21">
        <v>9500000</v>
      </c>
      <c r="D36" s="21">
        <f>C36/'Selskabsinfo - Kursberegner'!$D$16</f>
        <v>1117648.0639019927</v>
      </c>
      <c r="E36" s="21">
        <f>FLOOR(C36/D$16,1)</f>
        <v>1117648</v>
      </c>
      <c r="F36" s="21">
        <f>(D36-E36)*D$16</f>
        <v>0.54316644989513951</v>
      </c>
    </row>
    <row r="37" spans="2:12" ht="12.75" customHeight="1" x14ac:dyDescent="0.2">
      <c r="B37" s="2" t="s">
        <v>55</v>
      </c>
      <c r="C37" s="21">
        <v>20000000</v>
      </c>
      <c r="D37" s="21">
        <f>C37/'Selskabsinfo - Kursberegner'!$D$16</f>
        <v>2352943.2924252478</v>
      </c>
      <c r="E37" s="21">
        <f>FLOOR(C37/D$16,1)</f>
        <v>2352943</v>
      </c>
      <c r="F37" s="21">
        <f>(D37-E37)*D$16</f>
        <v>2.4856123713816496</v>
      </c>
    </row>
    <row r="38" spans="2:12" ht="12.75" customHeight="1" x14ac:dyDescent="0.2">
      <c r="B38" s="2" t="s">
        <v>57</v>
      </c>
      <c r="C38" s="21">
        <v>250000</v>
      </c>
      <c r="D38" s="21">
        <f>C38/'Selskabsinfo - Kursberegner'!$D$16</f>
        <v>29411.791155315597</v>
      </c>
      <c r="E38" s="21">
        <f>FLOOR(C38/D$16,1)</f>
        <v>29411</v>
      </c>
      <c r="F38" s="21">
        <f>(D38-E38)*D$16</f>
        <v>6.7248141350811101</v>
      </c>
    </row>
    <row r="39" spans="2:12" ht="12.75" customHeight="1" x14ac:dyDescent="0.2">
      <c r="B39" s="2" t="s">
        <v>59</v>
      </c>
      <c r="C39" s="21">
        <v>250000</v>
      </c>
      <c r="D39" s="21">
        <f>C39/'Selskabsinfo - Kursberegner'!$D$16</f>
        <v>29411.791155315597</v>
      </c>
      <c r="E39" s="21">
        <f t="shared" ref="E39:E40" si="0">FLOOR(C39/D$16,1)</f>
        <v>29411</v>
      </c>
      <c r="F39" s="21">
        <f t="shared" ref="F39:F40" si="1">(D39-E39)*D$16</f>
        <v>6.7248141350811101</v>
      </c>
    </row>
    <row r="40" spans="2:12" ht="12.75" customHeight="1" x14ac:dyDescent="0.2">
      <c r="B40" s="2" t="s">
        <v>64</v>
      </c>
      <c r="C40" s="21">
        <v>250000</v>
      </c>
      <c r="D40" s="21">
        <f>C40/'Selskabsinfo - Kursberegner'!$D$16</f>
        <v>29411.791155315597</v>
      </c>
      <c r="E40" s="21">
        <f t="shared" si="0"/>
        <v>29411</v>
      </c>
      <c r="F40" s="21">
        <f t="shared" si="1"/>
        <v>6.7248141350811101</v>
      </c>
    </row>
    <row r="41" spans="2:12" ht="12.75" customHeight="1" thickBot="1" x14ac:dyDescent="0.25">
      <c r="B41" s="99" t="s">
        <v>44</v>
      </c>
      <c r="C41" s="100">
        <f>SUM(C34:C40)</f>
        <v>42500000</v>
      </c>
      <c r="D41" s="100">
        <f>SUM(D34:D40)</f>
        <v>5000004.4964036532</v>
      </c>
      <c r="E41" s="100">
        <f>SUM(E34:E40)</f>
        <v>5000000</v>
      </c>
      <c r="F41" s="100">
        <f>SUM(F34:F40)</f>
        <v>38.219396669431887</v>
      </c>
    </row>
    <row r="42" spans="2:12" ht="12.75" customHeight="1" thickTop="1" x14ac:dyDescent="0.2"/>
    <row r="43" spans="2:12" ht="12.75" customHeight="1" x14ac:dyDescent="0.2">
      <c r="H43" s="2"/>
      <c r="I43" s="2"/>
      <c r="K43" s="3"/>
      <c r="L43" s="3"/>
    </row>
    <row r="44" spans="2:12" ht="12.75" customHeight="1" x14ac:dyDescent="0.2">
      <c r="D44"/>
      <c r="E44"/>
      <c r="F44"/>
      <c r="G44"/>
      <c r="H44"/>
      <c r="I44"/>
      <c r="J44"/>
      <c r="K44" s="3"/>
      <c r="L44" s="3"/>
    </row>
    <row r="45" spans="2:12" ht="12.75" customHeight="1" x14ac:dyDescent="0.2">
      <c r="D45"/>
      <c r="E45"/>
      <c r="F45"/>
      <c r="G45"/>
      <c r="H45"/>
      <c r="I45"/>
      <c r="J45"/>
      <c r="K45" s="3"/>
      <c r="L45" s="3"/>
    </row>
    <row r="46" spans="2:12" ht="12.75" customHeight="1" x14ac:dyDescent="0.2">
      <c r="D46"/>
      <c r="E46"/>
      <c r="F46"/>
      <c r="G46"/>
      <c r="H46"/>
      <c r="I46"/>
      <c r="J46"/>
      <c r="K46" s="3"/>
      <c r="L46" s="3"/>
    </row>
    <row r="47" spans="2:12" ht="12.75" customHeight="1" x14ac:dyDescent="0.2">
      <c r="D47"/>
      <c r="E47"/>
      <c r="F47"/>
      <c r="G47"/>
      <c r="H47"/>
      <c r="I47"/>
      <c r="J47"/>
      <c r="K47" s="3"/>
      <c r="L47" s="3"/>
    </row>
    <row r="48" spans="2:12" ht="12.75" customHeight="1" x14ac:dyDescent="0.2">
      <c r="D48"/>
      <c r="E48"/>
      <c r="F48"/>
      <c r="G48"/>
      <c r="H48"/>
      <c r="I48"/>
      <c r="J48"/>
      <c r="K48" s="3"/>
      <c r="L48" s="3"/>
    </row>
    <row r="49" spans="4:12" ht="12.75" customHeight="1" x14ac:dyDescent="0.2">
      <c r="D49"/>
      <c r="E49"/>
      <c r="F49"/>
      <c r="G49"/>
      <c r="H49"/>
      <c r="I49"/>
      <c r="J49"/>
      <c r="K49" s="3"/>
      <c r="L49" s="3"/>
    </row>
    <row r="50" spans="4:12" ht="12.75" customHeight="1" x14ac:dyDescent="0.2">
      <c r="D50"/>
      <c r="E50"/>
      <c r="F50"/>
      <c r="G50"/>
      <c r="H50"/>
      <c r="I50"/>
      <c r="J50"/>
    </row>
    <row r="51" spans="4:12" ht="12.75" customHeight="1" x14ac:dyDescent="0.2">
      <c r="D51"/>
      <c r="E51"/>
      <c r="F51"/>
      <c r="G51"/>
      <c r="H51"/>
      <c r="I51"/>
      <c r="J51"/>
    </row>
    <row r="52" spans="4:12" ht="12.75" customHeight="1" x14ac:dyDescent="0.2">
      <c r="D52"/>
      <c r="E52"/>
      <c r="F52"/>
      <c r="G52"/>
      <c r="H52"/>
      <c r="I52"/>
      <c r="J52"/>
    </row>
    <row r="53" spans="4:12" ht="12.75" customHeight="1" x14ac:dyDescent="0.2">
      <c r="D53"/>
      <c r="E53"/>
      <c r="F53"/>
      <c r="G53"/>
      <c r="H53"/>
      <c r="I53"/>
      <c r="J53"/>
    </row>
    <row r="54" spans="4:12" ht="12.75" customHeight="1" x14ac:dyDescent="0.2"/>
    <row r="55" spans="4:12" ht="12.75" customHeight="1" x14ac:dyDescent="0.2"/>
    <row r="56" spans="4:12" ht="12.75" customHeight="1" x14ac:dyDescent="0.2"/>
    <row r="57" spans="4:12" ht="12.75" customHeight="1" x14ac:dyDescent="0.2"/>
    <row r="58" spans="4:12" ht="12.75" customHeight="1" x14ac:dyDescent="0.2"/>
    <row r="59" spans="4:12" ht="12.75" customHeight="1" x14ac:dyDescent="0.2"/>
    <row r="60" spans="4:12" ht="12.75" customHeight="1" x14ac:dyDescent="0.2"/>
    <row r="61" spans="4:12" ht="12.75" customHeight="1" x14ac:dyDescent="0.2"/>
    <row r="62" spans="4:12" ht="12.75" customHeight="1" x14ac:dyDescent="0.2"/>
    <row r="63" spans="4:12" ht="12.75" customHeight="1" x14ac:dyDescent="0.2"/>
    <row r="64" spans="4:1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</sheetData>
  <mergeCells count="4">
    <mergeCell ref="A1:H5"/>
    <mergeCell ref="B7:D7"/>
    <mergeCell ref="B12:D12"/>
    <mergeCell ref="B18:D18"/>
  </mergeCells>
  <pageMargins left="0.75" right="0.75" top="1" bottom="1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63B1-AC0E-4BF7-AF85-E84E34252D4E}">
  <sheetPr codeName="Ark3">
    <tabColor rgb="FF224D65"/>
  </sheetPr>
  <dimension ref="A1:R10"/>
  <sheetViews>
    <sheetView workbookViewId="0">
      <selection activeCell="H35" sqref="H35"/>
    </sheetView>
  </sheetViews>
  <sheetFormatPr defaultRowHeight="12.75" x14ac:dyDescent="0.2"/>
  <sheetData>
    <row r="1" spans="1:18" s="1" customFormat="1" ht="13.5" thickTop="1" x14ac:dyDescent="0.2">
      <c r="A1" s="36"/>
      <c r="B1" s="37"/>
      <c r="C1" s="38"/>
      <c r="D1" s="38"/>
      <c r="E1" s="38"/>
      <c r="F1" s="38"/>
      <c r="G1" s="38"/>
      <c r="H1" s="38"/>
      <c r="I1"/>
      <c r="J1"/>
      <c r="K1"/>
      <c r="L1"/>
      <c r="M1"/>
      <c r="N1"/>
      <c r="O1"/>
      <c r="P1"/>
      <c r="Q1"/>
      <c r="R1"/>
    </row>
    <row r="2" spans="1:18" s="1" customFormat="1" x14ac:dyDescent="0.2">
      <c r="A2" s="40"/>
      <c r="B2" s="41"/>
      <c r="C2" s="42"/>
      <c r="D2" s="42"/>
      <c r="E2" s="42"/>
      <c r="F2" s="42"/>
      <c r="G2" s="42"/>
      <c r="H2" s="42"/>
      <c r="I2"/>
      <c r="J2"/>
      <c r="K2"/>
      <c r="L2"/>
      <c r="M2"/>
      <c r="N2"/>
      <c r="O2"/>
      <c r="P2"/>
      <c r="Q2"/>
      <c r="R2"/>
    </row>
    <row r="3" spans="1:18" s="1" customFormat="1" x14ac:dyDescent="0.2">
      <c r="A3" s="40"/>
      <c r="B3" s="41"/>
      <c r="C3" s="42"/>
      <c r="D3" s="42"/>
      <c r="E3" s="42"/>
      <c r="F3" s="42"/>
      <c r="G3" s="42"/>
      <c r="H3" s="42"/>
      <c r="I3"/>
      <c r="J3"/>
      <c r="K3"/>
      <c r="L3"/>
      <c r="M3"/>
      <c r="N3"/>
      <c r="O3"/>
      <c r="P3"/>
      <c r="Q3"/>
      <c r="R3"/>
    </row>
    <row r="4" spans="1:18" s="1" customFormat="1" x14ac:dyDescent="0.2">
      <c r="A4" s="40"/>
      <c r="B4" s="41"/>
      <c r="C4" s="42"/>
      <c r="D4" s="42"/>
      <c r="E4" s="42"/>
      <c r="F4" s="42"/>
      <c r="G4" s="42"/>
      <c r="H4" s="42"/>
      <c r="I4"/>
      <c r="J4"/>
      <c r="K4"/>
      <c r="L4"/>
      <c r="M4"/>
      <c r="N4"/>
      <c r="O4"/>
      <c r="P4"/>
      <c r="Q4"/>
      <c r="R4"/>
    </row>
    <row r="5" spans="1:18" s="1" customFormat="1" ht="13.5" thickBot="1" x14ac:dyDescent="0.25">
      <c r="A5" s="45"/>
      <c r="B5" s="46"/>
      <c r="C5" s="47"/>
      <c r="D5" s="47"/>
      <c r="E5" s="47"/>
      <c r="F5" s="47"/>
      <c r="G5" s="47"/>
      <c r="H5" s="47"/>
      <c r="I5"/>
      <c r="J5"/>
      <c r="K5"/>
      <c r="L5"/>
      <c r="M5"/>
      <c r="N5"/>
      <c r="O5"/>
      <c r="P5"/>
      <c r="Q5"/>
      <c r="R5"/>
    </row>
    <row r="6" spans="1:18" ht="13.5" thickTop="1" x14ac:dyDescent="0.2"/>
    <row r="8" spans="1:18" x14ac:dyDescent="0.2">
      <c r="A8" s="25" t="s">
        <v>70</v>
      </c>
    </row>
    <row r="9" spans="1:18" x14ac:dyDescent="0.2">
      <c r="A9" s="25" t="s">
        <v>71</v>
      </c>
    </row>
    <row r="10" spans="1:18" x14ac:dyDescent="0.2">
      <c r="A10" s="25" t="s">
        <v>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7440-2BD3-4727-86C8-2210CA49D32C}">
  <sheetPr codeName="Ark4">
    <tabColor rgb="FF224D65"/>
  </sheetPr>
  <dimension ref="A1:R10"/>
  <sheetViews>
    <sheetView workbookViewId="0">
      <selection activeCell="A6" sqref="A6"/>
    </sheetView>
  </sheetViews>
  <sheetFormatPr defaultRowHeight="12.75" x14ac:dyDescent="0.2"/>
  <sheetData>
    <row r="1" spans="1:18" s="1" customFormat="1" ht="13.5" thickTop="1" x14ac:dyDescent="0.2">
      <c r="A1" s="36"/>
      <c r="B1" s="37"/>
      <c r="C1" s="38"/>
      <c r="D1" s="38"/>
      <c r="E1" s="38"/>
      <c r="F1" s="38"/>
      <c r="G1" s="38"/>
      <c r="H1" s="38"/>
      <c r="I1"/>
      <c r="J1"/>
      <c r="K1"/>
      <c r="L1"/>
      <c r="M1"/>
      <c r="N1"/>
      <c r="O1"/>
      <c r="P1"/>
      <c r="Q1"/>
      <c r="R1"/>
    </row>
    <row r="2" spans="1:18" s="1" customFormat="1" x14ac:dyDescent="0.2">
      <c r="A2" s="40"/>
      <c r="B2" s="41"/>
      <c r="C2" s="42"/>
      <c r="D2" s="42"/>
      <c r="E2" s="42"/>
      <c r="F2" s="42"/>
      <c r="G2" s="42"/>
      <c r="H2" s="42"/>
      <c r="I2"/>
      <c r="J2"/>
      <c r="K2"/>
      <c r="L2"/>
      <c r="M2"/>
      <c r="N2"/>
      <c r="O2"/>
      <c r="P2"/>
      <c r="Q2"/>
      <c r="R2"/>
    </row>
    <row r="3" spans="1:18" s="1" customFormat="1" x14ac:dyDescent="0.2">
      <c r="A3" s="40"/>
      <c r="B3" s="41"/>
      <c r="C3" s="42"/>
      <c r="D3" s="42"/>
      <c r="E3" s="42"/>
      <c r="F3" s="42"/>
      <c r="G3" s="42"/>
      <c r="H3" s="42"/>
      <c r="I3"/>
      <c r="J3"/>
      <c r="K3"/>
      <c r="L3"/>
      <c r="M3"/>
      <c r="N3"/>
      <c r="O3"/>
      <c r="P3"/>
      <c r="Q3"/>
      <c r="R3"/>
    </row>
    <row r="4" spans="1:18" s="1" customFormat="1" x14ac:dyDescent="0.2">
      <c r="A4" s="40"/>
      <c r="B4" s="41"/>
      <c r="C4" s="42"/>
      <c r="D4" s="42"/>
      <c r="E4" s="42"/>
      <c r="F4" s="42"/>
      <c r="G4" s="42"/>
      <c r="H4" s="42"/>
      <c r="I4"/>
      <c r="J4"/>
      <c r="K4"/>
      <c r="L4"/>
      <c r="M4"/>
      <c r="N4"/>
      <c r="O4"/>
      <c r="P4"/>
      <c r="Q4"/>
      <c r="R4"/>
    </row>
    <row r="5" spans="1:18" s="1" customFormat="1" ht="13.5" thickBot="1" x14ac:dyDescent="0.25">
      <c r="A5" s="45"/>
      <c r="B5" s="46"/>
      <c r="C5" s="47"/>
      <c r="D5" s="47"/>
      <c r="E5" s="47"/>
      <c r="F5" s="47"/>
      <c r="G5" s="47"/>
      <c r="H5" s="47"/>
      <c r="I5"/>
      <c r="J5"/>
      <c r="K5"/>
      <c r="L5"/>
      <c r="M5"/>
      <c r="N5"/>
      <c r="O5"/>
      <c r="P5"/>
      <c r="Q5"/>
      <c r="R5"/>
    </row>
    <row r="6" spans="1:18" ht="13.5" thickTop="1" x14ac:dyDescent="0.2"/>
    <row r="8" spans="1:18" x14ac:dyDescent="0.2">
      <c r="A8" s="25" t="s">
        <v>70</v>
      </c>
    </row>
    <row r="9" spans="1:18" x14ac:dyDescent="0.2">
      <c r="A9" s="25" t="s">
        <v>71</v>
      </c>
    </row>
    <row r="10" spans="1:18" x14ac:dyDescent="0.2">
      <c r="A10" s="25" t="s">
        <v>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Kapitalforhøjelse - Serie B</vt:lpstr>
      <vt:lpstr>Selskabsinfo - Kursberegner</vt:lpstr>
      <vt:lpstr>8-)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Selskabsinfo - CapTable</dc:title>
  <dc:creator>Tribe Legal;ms@nivaro.law</dc:creator>
  <cp:lastModifiedBy>MS - NIVARO LAW</cp:lastModifiedBy>
  <dcterms:created xsi:type="dcterms:W3CDTF">2000-04-13T08:53:24Z</dcterms:created>
  <dcterms:modified xsi:type="dcterms:W3CDTF">2026-02-19T13:12:47Z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ocalAttachment">
    <vt:lpwstr>0</vt:lpwstr>
  </property>
  <property fmtid="{D5CDD505-2E9C-101B-9397-08002B2CF9AE}" pid="3" name="Related">
    <vt:lpwstr>0</vt:lpwstr>
  </property>
  <property fmtid="{D5CDD505-2E9C-101B-9397-08002B2CF9AE}" pid="4" name="Finalized">
    <vt:lpwstr>0</vt:lpwstr>
  </property>
  <property fmtid="{D5CDD505-2E9C-101B-9397-08002B2CF9AE}" pid="5" name="CaseRecordNumber">
    <vt:lpwstr>2</vt:lpwstr>
  </property>
  <property fmtid="{D5CDD505-2E9C-101B-9397-08002B2CF9AE}" pid="6" name="DocID">
    <vt:lpwstr>2314258</vt:lpwstr>
  </property>
  <property fmtid="{D5CDD505-2E9C-101B-9397-08002B2CF9AE}" pid="7" name="CaseID">
    <vt:lpwstr>PAR-2012-00001</vt:lpwstr>
  </property>
  <property fmtid="{D5CDD505-2E9C-101B-9397-08002B2CF9AE}" pid="8" name="RegistrationDate">
    <vt:lpwstr/>
  </property>
  <property fmtid="{D5CDD505-2E9C-101B-9397-08002B2CF9AE}" pid="9" name="CCMSystem">
    <vt:lpwstr/>
  </property>
  <property fmtid="{D5CDD505-2E9C-101B-9397-08002B2CF9AE}" pid="10" name="CCMMove">
    <vt:lpwstr>0</vt:lpwstr>
  </property>
  <property fmtid="{D5CDD505-2E9C-101B-9397-08002B2CF9AE}" pid="11" name="Classification">
    <vt:lpwstr>Offentlig</vt:lpwstr>
  </property>
  <property fmtid="{D5CDD505-2E9C-101B-9397-08002B2CF9AE}" pid="12" name="Kategori">
    <vt:lpwstr/>
  </property>
  <property fmtid="{D5CDD505-2E9C-101B-9397-08002B2CF9AE}" pid="13" name="Dokumentversion">
    <vt:lpwstr>1.1</vt:lpwstr>
  </property>
  <property fmtid="{D5CDD505-2E9C-101B-9397-08002B2CF9AE}" pid="14" name="TemplateUrl">
    <vt:lpwstr/>
  </property>
  <property fmtid="{D5CDD505-2E9C-101B-9397-08002B2CF9AE}" pid="15" name="xd_ProgID">
    <vt:lpwstr/>
  </property>
  <property fmtid="{D5CDD505-2E9C-101B-9397-08002B2CF9AE}" pid="16" name="CCMSystemID">
    <vt:lpwstr>d0820bb7-b7ed-472a-ad3a-378390289879</vt:lpwstr>
  </property>
  <property fmtid="{D5CDD505-2E9C-101B-9397-08002B2CF9AE}" pid="17" name="CCMTemplateID">
    <vt:lpwstr>0</vt:lpwstr>
  </property>
  <property fmtid="{D5CDD505-2E9C-101B-9397-08002B2CF9AE}" pid="18" name="jeda70b4e7fb43cdba5907acd1d9e328">
    <vt:lpwstr/>
  </property>
  <property fmtid="{D5CDD505-2E9C-101B-9397-08002B2CF9AE}" pid="19" name="CCMCognitiveType">
    <vt:lpwstr/>
  </property>
  <property fmtid="{D5CDD505-2E9C-101B-9397-08002B2CF9AE}" pid="20" name="Signee">
    <vt:lpwstr/>
  </property>
  <property fmtid="{D5CDD505-2E9C-101B-9397-08002B2CF9AE}" pid="21" name="Indeksnummer">
    <vt:lpwstr/>
  </property>
  <property fmtid="{D5CDD505-2E9C-101B-9397-08002B2CF9AE}" pid="22" name="TaxCatchAll">
    <vt:lpwstr/>
  </property>
  <property fmtid="{D5CDD505-2E9C-101B-9397-08002B2CF9AE}" pid="23" name="ContentTypeId">
    <vt:lpwstr>0x010100AC085CFC53BC46CEA2EADE194AD9D48200B4E050DB98756F42A21C8A3B9FD78A22</vt:lpwstr>
  </property>
  <property fmtid="{D5CDD505-2E9C-101B-9397-08002B2CF9AE}" pid="24" name="CCMIsSharedOnOneDrive">
    <vt:bool>false</vt:bool>
  </property>
  <property fmtid="{D5CDD505-2E9C-101B-9397-08002B2CF9AE}" pid="25" name="xd_Signature">
    <vt:bool>false</vt:bool>
  </property>
  <property fmtid="{D5CDD505-2E9C-101B-9397-08002B2CF9AE}" pid="26" name="CCMOneDriveID">
    <vt:lpwstr/>
  </property>
  <property fmtid="{D5CDD505-2E9C-101B-9397-08002B2CF9AE}" pid="27" name="Local_x0020_Attachment">
    <vt:bool>false</vt:bool>
  </property>
  <property fmtid="{D5CDD505-2E9C-101B-9397-08002B2CF9AE}" pid="28" name="CCMOneDriveOwnerID">
    <vt:lpwstr/>
  </property>
  <property fmtid="{D5CDD505-2E9C-101B-9397-08002B2CF9AE}" pid="29" name="CCMOneDriveItemID">
    <vt:lpwstr/>
  </property>
  <property fmtid="{D5CDD505-2E9C-101B-9397-08002B2CF9AE}" pid="30" name="Local Attachment">
    <vt:bool>false</vt:bool>
  </property>
</Properties>
</file>